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5) QUARTER 3 (25-68)\PPP (1656335)\"/>
    </mc:Choice>
  </mc:AlternateContent>
  <xr:revisionPtr revIDLastSave="0" documentId="13_ncr:1_{BF2818F0-DF0B-4CBF-8635-74C670BAFB7F}" xr6:coauthVersionLast="47" xr6:coauthVersionMax="47" xr10:uidLastSave="{00000000-0000-0000-0000-000000000000}"/>
  <bookViews>
    <workbookView xWindow="-110" yWindow="-110" windowWidth="19420" windowHeight="10300" tabRatio="769" activeTab="1" xr2:uid="{00000000-000D-0000-FFFF-FFFF00000000}"/>
  </bookViews>
  <sheets>
    <sheet name="BS" sheetId="8" r:id="rId1"/>
    <sheet name="PL3" sheetId="10" r:id="rId2"/>
    <sheet name="PL9" sheetId="11" r:id="rId3"/>
    <sheet name="Consolidate" sheetId="3" r:id="rId4"/>
    <sheet name="The Company" sheetId="4" r:id="rId5"/>
    <sheet name="CF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7" i="9" l="1"/>
  <c r="G34" i="9"/>
  <c r="G32" i="9"/>
  <c r="G69" i="8"/>
  <c r="S20" i="3" l="1"/>
  <c r="I20" i="3"/>
  <c r="G23" i="8"/>
  <c r="C23" i="8"/>
  <c r="I71" i="11"/>
  <c r="E71" i="11"/>
  <c r="C71" i="11"/>
  <c r="E68" i="11"/>
  <c r="C68" i="11"/>
  <c r="E63" i="11"/>
  <c r="C63" i="11"/>
  <c r="H40" i="11"/>
  <c r="I37" i="11"/>
  <c r="G37" i="11"/>
  <c r="E37" i="11"/>
  <c r="C37" i="11"/>
  <c r="I21" i="11"/>
  <c r="G21" i="11"/>
  <c r="E21" i="11"/>
  <c r="C21" i="11"/>
  <c r="I15" i="11"/>
  <c r="G15" i="11"/>
  <c r="E15" i="11"/>
  <c r="G23" i="11" l="1"/>
  <c r="G27" i="11" s="1"/>
  <c r="G29" i="11" s="1"/>
  <c r="G40" i="11" s="1"/>
  <c r="C15" i="11"/>
  <c r="C23" i="11" s="1"/>
  <c r="C27" i="11" s="1"/>
  <c r="C29" i="11" s="1"/>
  <c r="C40" i="11" s="1"/>
  <c r="I23" i="11"/>
  <c r="I27" i="11" s="1"/>
  <c r="I29" i="11" s="1"/>
  <c r="I40" i="11" s="1"/>
  <c r="E23" i="11"/>
  <c r="E27" i="11" s="1"/>
  <c r="E29" i="11" s="1"/>
  <c r="E40" i="11" s="1"/>
  <c r="G61" i="11" l="1"/>
  <c r="G71" i="11" l="1"/>
  <c r="J19" i="4"/>
  <c r="G66" i="11"/>
  <c r="I60" i="8"/>
  <c r="I35" i="8"/>
  <c r="I27" i="8"/>
  <c r="E21" i="8"/>
  <c r="I21" i="8"/>
  <c r="I18" i="8"/>
  <c r="E18" i="8"/>
  <c r="P14" i="4"/>
  <c r="I23" i="8" l="1"/>
  <c r="E23" i="8"/>
  <c r="M21" i="3"/>
  <c r="K21" i="3"/>
  <c r="I21" i="3"/>
  <c r="G21" i="3"/>
  <c r="E21" i="3"/>
  <c r="C21" i="3"/>
  <c r="S21" i="3"/>
  <c r="Q20" i="3"/>
  <c r="U20" i="3" s="1"/>
  <c r="Q19" i="3"/>
  <c r="O19" i="3"/>
  <c r="O21" i="3" s="1"/>
  <c r="C64" i="8"/>
  <c r="Q16" i="3"/>
  <c r="Q21" i="3" l="1"/>
  <c r="U19" i="3"/>
  <c r="U21" i="3" s="1"/>
  <c r="E64" i="8"/>
  <c r="I71" i="8"/>
  <c r="G71" i="8"/>
  <c r="C71" i="8"/>
  <c r="E71" i="8"/>
  <c r="C107" i="8" l="1"/>
  <c r="E36" i="8"/>
  <c r="E37" i="8" l="1"/>
  <c r="C63" i="10"/>
  <c r="G38" i="10"/>
  <c r="C38" i="10"/>
  <c r="I38" i="10"/>
  <c r="E38" i="10"/>
  <c r="I63" i="10" l="1"/>
  <c r="G64" i="8"/>
  <c r="E63" i="10"/>
  <c r="E60" i="10" l="1"/>
  <c r="C60" i="10"/>
  <c r="E55" i="10"/>
  <c r="C55" i="10"/>
  <c r="H41" i="10"/>
  <c r="I21" i="10"/>
  <c r="G21" i="10"/>
  <c r="E21" i="10"/>
  <c r="C21" i="10"/>
  <c r="I15" i="10"/>
  <c r="G15" i="10"/>
  <c r="E15" i="10"/>
  <c r="C15" i="10"/>
  <c r="C23" i="10" l="1"/>
  <c r="C28" i="10" s="1"/>
  <c r="C30" i="10" s="1"/>
  <c r="C41" i="10" s="1"/>
  <c r="G23" i="10"/>
  <c r="G28" i="10" s="1"/>
  <c r="G30" i="10" s="1"/>
  <c r="G41" i="10" s="1"/>
  <c r="E23" i="10"/>
  <c r="E28" i="10" s="1"/>
  <c r="E30" i="10" s="1"/>
  <c r="E41" i="10" s="1"/>
  <c r="I23" i="10"/>
  <c r="I28" i="10" s="1"/>
  <c r="I30" i="10" s="1"/>
  <c r="I41" i="10" s="1"/>
  <c r="G53" i="10" l="1"/>
  <c r="G107" i="8"/>
  <c r="G63" i="10" l="1"/>
  <c r="G58" i="10"/>
  <c r="E79" i="9"/>
  <c r="I79" i="9"/>
  <c r="O15" i="3" l="1"/>
  <c r="Q15" i="3" s="1"/>
  <c r="U15" i="3" s="1"/>
  <c r="C79" i="9" l="1"/>
  <c r="G79" i="9"/>
  <c r="P18" i="4" l="1"/>
  <c r="L16" i="4"/>
  <c r="J16" i="4"/>
  <c r="H16" i="4"/>
  <c r="F16" i="4"/>
  <c r="D16" i="4"/>
  <c r="N15" i="4"/>
  <c r="N16" i="4" s="1"/>
  <c r="S17" i="3"/>
  <c r="O17" i="3"/>
  <c r="M17" i="3"/>
  <c r="K17" i="3"/>
  <c r="I17" i="3"/>
  <c r="G17" i="3"/>
  <c r="E17" i="3"/>
  <c r="C17" i="3"/>
  <c r="U16" i="3"/>
  <c r="P15" i="4" l="1"/>
  <c r="P16" i="4" s="1"/>
  <c r="Q17" i="3"/>
  <c r="U17" i="3"/>
  <c r="C65" i="9" l="1"/>
  <c r="E65" i="9"/>
  <c r="G65" i="9"/>
  <c r="I65" i="9"/>
  <c r="G36" i="8"/>
  <c r="C36" i="8"/>
  <c r="G37" i="8" l="1"/>
  <c r="C37" i="8"/>
  <c r="C72" i="8"/>
  <c r="I30" i="9" l="1"/>
  <c r="E30" i="9"/>
  <c r="C30" i="9" l="1"/>
  <c r="N19" i="4" l="1"/>
  <c r="I44" i="9" l="1"/>
  <c r="I46" i="9" s="1"/>
  <c r="E44" i="9"/>
  <c r="I80" i="9" l="1"/>
  <c r="I82" i="9" s="1"/>
  <c r="E46" i="9"/>
  <c r="E80" i="9" s="1"/>
  <c r="E82" i="9" s="1"/>
  <c r="E107" i="8" l="1"/>
  <c r="E109" i="8" s="1"/>
  <c r="G30" i="9" l="1"/>
  <c r="C44" i="9" l="1"/>
  <c r="C46" i="9" s="1"/>
  <c r="C80" i="9" s="1"/>
  <c r="C82" i="9" s="1"/>
  <c r="G44" i="9"/>
  <c r="G46" i="9" s="1"/>
  <c r="G80" i="9" s="1"/>
  <c r="G82" i="9" s="1"/>
  <c r="I107" i="8" l="1"/>
  <c r="I109" i="8" s="1"/>
  <c r="G109" i="8"/>
  <c r="C109" i="8"/>
  <c r="I64" i="8"/>
  <c r="I72" i="8" s="1"/>
  <c r="I36" i="8"/>
  <c r="I110" i="8" l="1"/>
  <c r="E72" i="8"/>
  <c r="E110" i="8" s="1"/>
  <c r="E112" i="8" s="1"/>
  <c r="I37" i="8"/>
  <c r="G72" i="8"/>
  <c r="G110" i="8" s="1"/>
  <c r="G112" i="8" s="1"/>
  <c r="C110" i="8"/>
  <c r="C112" i="8" s="1"/>
  <c r="I112" i="8" l="1"/>
  <c r="L20" i="4"/>
  <c r="H20" i="4"/>
  <c r="F20" i="4"/>
  <c r="D20" i="4"/>
  <c r="N20" i="4" l="1"/>
  <c r="J20" i="4" l="1"/>
  <c r="P19" i="4"/>
  <c r="P20" i="4" s="1"/>
</calcChain>
</file>

<file path=xl/sharedStrings.xml><?xml version="1.0" encoding="utf-8"?>
<sst xmlns="http://schemas.openxmlformats.org/spreadsheetml/2006/main" count="425" uniqueCount="224">
  <si>
    <t>Cash and cash equivalents</t>
  </si>
  <si>
    <t>Inventories</t>
  </si>
  <si>
    <t>Other current assets</t>
  </si>
  <si>
    <t>Restricted bank deposits</t>
  </si>
  <si>
    <t>Property, plant and equipment</t>
  </si>
  <si>
    <t>Non-operating assets</t>
  </si>
  <si>
    <t>Retention</t>
  </si>
  <si>
    <t>Other non-current assets</t>
  </si>
  <si>
    <t>Other current liabilities</t>
  </si>
  <si>
    <t>Provision for long-term employee benefits</t>
  </si>
  <si>
    <t xml:space="preserve">   300,000,000 ordinary shares of Baht 1 each</t>
  </si>
  <si>
    <t>Share premium</t>
  </si>
  <si>
    <t xml:space="preserve">   Unappropriated </t>
  </si>
  <si>
    <t>Revenues</t>
  </si>
  <si>
    <t>Other income</t>
  </si>
  <si>
    <t>Total revenues</t>
  </si>
  <si>
    <t>Expenses</t>
  </si>
  <si>
    <t xml:space="preserve">Cost of sales and services </t>
  </si>
  <si>
    <t>Administrative expenses</t>
  </si>
  <si>
    <t>Total expenses</t>
  </si>
  <si>
    <t xml:space="preserve">Cash flows from operating activities </t>
  </si>
  <si>
    <t xml:space="preserve">   in operating assets and liabilities</t>
  </si>
  <si>
    <t>Operating assets (increase) decrease</t>
  </si>
  <si>
    <t>Operating liabilities increase (decrease)</t>
  </si>
  <si>
    <t xml:space="preserve">Cash flows from investing activities </t>
  </si>
  <si>
    <t>Interest income</t>
  </si>
  <si>
    <t xml:space="preserve">Cash flows from financing activities </t>
  </si>
  <si>
    <t>Other</t>
  </si>
  <si>
    <t>comprehensive</t>
  </si>
  <si>
    <t xml:space="preserve">business </t>
  </si>
  <si>
    <t>Total other</t>
  </si>
  <si>
    <t>Issued and</t>
  </si>
  <si>
    <t xml:space="preserve">Retained earnings </t>
  </si>
  <si>
    <t xml:space="preserve"> income</t>
  </si>
  <si>
    <t>combination</t>
  </si>
  <si>
    <t>components of</t>
  </si>
  <si>
    <t>Total</t>
  </si>
  <si>
    <t>Unappropriated</t>
  </si>
  <si>
    <t xml:space="preserve">Revaluation </t>
  </si>
  <si>
    <t>under</t>
  </si>
  <si>
    <t>share capital</t>
  </si>
  <si>
    <t>surplus on land</t>
  </si>
  <si>
    <t>common control</t>
  </si>
  <si>
    <t>equity</t>
  </si>
  <si>
    <t>Other comprehensive</t>
  </si>
  <si>
    <t>income</t>
  </si>
  <si>
    <t>Revaluation</t>
  </si>
  <si>
    <t>Deferred tax assets</t>
  </si>
  <si>
    <t>Investment in a subsidiary</t>
  </si>
  <si>
    <t>PREMIER  PRODUCTS  PUBLIC  COMPANY  LIMITED  AND  ITS  SUBSIDIARY</t>
  </si>
  <si>
    <t xml:space="preserve">STATEMENTS  OF  FINANCIAL  POSITION  </t>
  </si>
  <si>
    <t>“Unaudited”</t>
  </si>
  <si>
    <t>As at</t>
  </si>
  <si>
    <t xml:space="preserve">As at </t>
  </si>
  <si>
    <t>December 31,</t>
  </si>
  <si>
    <t>Notes</t>
  </si>
  <si>
    <t>Consolidated</t>
  </si>
  <si>
    <t>Separate</t>
  </si>
  <si>
    <t>financial statements</t>
  </si>
  <si>
    <t>ASSETS</t>
  </si>
  <si>
    <t>See condensed notes to the financial statements</t>
  </si>
  <si>
    <r>
      <t xml:space="preserve">STATEMENTS  OF  FINANCIAL  POSITION  </t>
    </r>
    <r>
      <rPr>
        <sz val="10"/>
        <rFont val="Times New Roman"/>
        <family val="1"/>
      </rPr>
      <t xml:space="preserve">(CONTINUED)   </t>
    </r>
  </si>
  <si>
    <t>STATEMENTS  OF  PROFIT  OR  LOSS  AND  OTHER  COMPREHENSIVE  INCOME</t>
  </si>
  <si>
    <t>“UNAUDITED”</t>
  </si>
  <si>
    <r>
      <t xml:space="preserve">STATEMENTS  OF  PROFIT  OR  LOSS  AND  OTHER  COMPREHENSIVE  INCOME </t>
    </r>
    <r>
      <rPr>
        <sz val="10"/>
        <rFont val="Times New Roman"/>
        <family val="1"/>
      </rPr>
      <t xml:space="preserve"> (CONTINUED)   </t>
    </r>
  </si>
  <si>
    <t>STATEMENTS  OF  CASH  FLOWS</t>
  </si>
  <si>
    <t>Long-term employee benefits expenses</t>
  </si>
  <si>
    <r>
      <t xml:space="preserve">STATEMENTS  OF  CASH  FLOWS </t>
    </r>
    <r>
      <rPr>
        <sz val="10"/>
        <rFont val="Times New Roman"/>
        <family val="1"/>
      </rPr>
      <t xml:space="preserve"> (CONTINUED)   </t>
    </r>
  </si>
  <si>
    <t>STATEMENTS  OF  CHANGES  IN  SHAREHOLDERS’ EQUITY</t>
  </si>
  <si>
    <r>
      <t xml:space="preserve">STATEMENTS  OF  CHANGES  IN  SHAREHOLDERS’ EQUITY </t>
    </r>
    <r>
      <rPr>
        <sz val="10"/>
        <rFont val="Times New Roman"/>
        <family val="1"/>
      </rPr>
      <t xml:space="preserve"> (CONTINUED)</t>
    </r>
  </si>
  <si>
    <t xml:space="preserve">CONSOLIDATED  FINANCIAL  STATEMENTS  </t>
  </si>
  <si>
    <t>SEPARATE   FINANCIAL  STATEMENTS</t>
  </si>
  <si>
    <t>Depreciation and amortization</t>
  </si>
  <si>
    <t>Cash and cash equivalents as at January 1,</t>
  </si>
  <si>
    <t>Current tax assets</t>
  </si>
  <si>
    <t>Trade and other current receivables</t>
  </si>
  <si>
    <t>Trade and other current payables</t>
  </si>
  <si>
    <t xml:space="preserve">Appropriated </t>
  </si>
  <si>
    <t>Lease liabilities - net of current portion</t>
  </si>
  <si>
    <t>Unit : Thousand Baht</t>
  </si>
  <si>
    <t xml:space="preserve">Authorized share capital </t>
  </si>
  <si>
    <t xml:space="preserve">   Appropriated</t>
  </si>
  <si>
    <t>Legal reserve</t>
  </si>
  <si>
    <t>Other components of shareholders’ equity</t>
  </si>
  <si>
    <t>shareholders’</t>
  </si>
  <si>
    <t xml:space="preserve"> machinery and equipment</t>
  </si>
  <si>
    <t>Finance income</t>
  </si>
  <si>
    <t>Finance costs</t>
  </si>
  <si>
    <t>Other current financial assets</t>
  </si>
  <si>
    <t>Non-controlling interests</t>
  </si>
  <si>
    <t>Distribution costs</t>
  </si>
  <si>
    <t>Non-controlling</t>
  </si>
  <si>
    <t xml:space="preserve"> interests</t>
  </si>
  <si>
    <t xml:space="preserve">Finance income   </t>
  </si>
  <si>
    <t>Net cash provided by (used in) operating activities</t>
  </si>
  <si>
    <t>Interest and finance costs paid</t>
  </si>
  <si>
    <t>the Company</t>
  </si>
  <si>
    <t>other current financial assets</t>
  </si>
  <si>
    <t>Gain on sales of other current financial assets</t>
  </si>
  <si>
    <t>Cash paid for purchasing of intangible assets</t>
  </si>
  <si>
    <t>Cash paid for purchasing of building improvements,</t>
  </si>
  <si>
    <t>Cash paid for lease liabilities</t>
  </si>
  <si>
    <t>Total comprehensive income (loss) for the period</t>
  </si>
  <si>
    <t>3 and 12</t>
  </si>
  <si>
    <t>a financial institution</t>
  </si>
  <si>
    <t>Short-term borrowings from a related party</t>
  </si>
  <si>
    <t>Bank overdraft and short-term borrowings from</t>
  </si>
  <si>
    <t>Right-of-use assets</t>
  </si>
  <si>
    <t>Intangible assets</t>
  </si>
  <si>
    <t>Current portion of lease liabilities</t>
  </si>
  <si>
    <t>4</t>
  </si>
  <si>
    <t>Owners of the parent</t>
  </si>
  <si>
    <t>Current tax liabilities</t>
  </si>
  <si>
    <t>3 and 5</t>
  </si>
  <si>
    <t>3 and 15</t>
  </si>
  <si>
    <t>3 and 14.2</t>
  </si>
  <si>
    <t>Issued and paid-up share-capital</t>
  </si>
  <si>
    <t xml:space="preserve">   300,000,000 ordinary shares of Baht 1 each, fully paid</t>
  </si>
  <si>
    <t>Share premium on ordinary shares</t>
  </si>
  <si>
    <t>Revenue from sales - electricity tariff adders</t>
  </si>
  <si>
    <t>paid-up</t>
  </si>
  <si>
    <t>Cash received from sales of assets</t>
  </si>
  <si>
    <t xml:space="preserve">Revenue from sales and service </t>
  </si>
  <si>
    <t xml:space="preserve">Total </t>
  </si>
  <si>
    <t xml:space="preserve">equity attribute </t>
  </si>
  <si>
    <t>to owners of</t>
  </si>
  <si>
    <t>CURRENT  ASSETS</t>
  </si>
  <si>
    <t>NON-CURRENT  ASSETS</t>
  </si>
  <si>
    <t>TOTAL  ASSETS</t>
  </si>
  <si>
    <t>LIABILITIES  AND  SHAREHOLDERS’  EQUITY</t>
  </si>
  <si>
    <t>CURRENT  LIABILITIES</t>
  </si>
  <si>
    <t>NON-CURRENT  LIABILITIES</t>
  </si>
  <si>
    <r>
      <t xml:space="preserve">LIABILITIES  AND  SHAREHOLDERS’  EQUITY  </t>
    </r>
    <r>
      <rPr>
        <sz val="10"/>
        <rFont val="Times New Roman"/>
        <family val="1"/>
      </rPr>
      <t>(CONTINUED)</t>
    </r>
  </si>
  <si>
    <t>SHAREHOLDERS’  EQUITY</t>
  </si>
  <si>
    <t>SHARE  CAPITAL</t>
  </si>
  <si>
    <t>RETAINED  EARNINGS</t>
  </si>
  <si>
    <t>TOTAL  SHAREHOLDERS’  EQUITY</t>
  </si>
  <si>
    <t>TOTAL  LIABILITIES  AND  SHAREHOLDERS’  EQUITY</t>
  </si>
  <si>
    <t>of the Company</t>
  </si>
  <si>
    <t>Difference from</t>
  </si>
  <si>
    <t>Other comprehensive income for the periods - net of tax</t>
  </si>
  <si>
    <t>Contract assets - current</t>
  </si>
  <si>
    <t>Costs to fulfil contracts with customers</t>
  </si>
  <si>
    <t>Contract liabilities - current</t>
  </si>
  <si>
    <t>Total current assets</t>
  </si>
  <si>
    <t>Total non-current assets</t>
  </si>
  <si>
    <t>Total current liabilities</t>
  </si>
  <si>
    <t>TOTAL LIABILITIES</t>
  </si>
  <si>
    <t>Impairment loss determined in accordance with TFRS 9</t>
  </si>
  <si>
    <t>a related party</t>
  </si>
  <si>
    <t>Total non-current liabilities</t>
  </si>
  <si>
    <t>Dividend income</t>
  </si>
  <si>
    <t>Gain on termination of leases</t>
  </si>
  <si>
    <t>Dividend of subsidiary paid to non-controlling interest</t>
  </si>
  <si>
    <t>9</t>
  </si>
  <si>
    <t xml:space="preserve">from a financial institution </t>
  </si>
  <si>
    <t>Other comprehensive income</t>
  </si>
  <si>
    <t xml:space="preserve">Components of other comprehensive income that will not be </t>
  </si>
  <si>
    <t>reclassified to profit or loss :</t>
  </si>
  <si>
    <t>Gain on remeasurement of defined benefit plans</t>
  </si>
  <si>
    <t>Total components of other comprehensive income</t>
  </si>
  <si>
    <t xml:space="preserve">      that will not be reclassified to profit or loss</t>
  </si>
  <si>
    <r>
      <rPr>
        <u/>
        <sz val="12"/>
        <rFont val="Times New Roman"/>
        <family val="1"/>
      </rPr>
      <t>Less</t>
    </r>
    <r>
      <rPr>
        <sz val="12"/>
        <rFont val="Times New Roman"/>
        <family val="1"/>
      </rPr>
      <t xml:space="preserve">: Income tax effect </t>
    </r>
  </si>
  <si>
    <t>Balance as at January 1, 2024</t>
  </si>
  <si>
    <t>Total comprehensive loss for the period</t>
  </si>
  <si>
    <t>Current portion of long-term borrowings from</t>
  </si>
  <si>
    <t xml:space="preserve">Long-term borrowings from </t>
  </si>
  <si>
    <t>a financial institution - net of current portion</t>
  </si>
  <si>
    <t>(Increased) decreased in restricted bank deposits</t>
  </si>
  <si>
    <t>21.3</t>
  </si>
  <si>
    <t>21.5</t>
  </si>
  <si>
    <t>3 and 17</t>
  </si>
  <si>
    <t>21.1</t>
  </si>
  <si>
    <t>20</t>
  </si>
  <si>
    <t>18</t>
  </si>
  <si>
    <t>Cash received from long-term borrowing</t>
  </si>
  <si>
    <t>Cash paid for long-term borrowing</t>
  </si>
  <si>
    <t xml:space="preserve">Cash received from short-term borrowings from </t>
  </si>
  <si>
    <t>Losses per share</t>
  </si>
  <si>
    <t>Basic losses per share (Baht/Share)</t>
  </si>
  <si>
    <t>Balance as at January 1, 2025</t>
  </si>
  <si>
    <t>Non-current assets classified as held-for-sale</t>
  </si>
  <si>
    <t>Losses from operating activities</t>
  </si>
  <si>
    <t>Losses before income tax</t>
  </si>
  <si>
    <t>Losses for the periods</t>
  </si>
  <si>
    <t>Total comprehensive losses for the periods</t>
  </si>
  <si>
    <t>Profits (losses) attributable to</t>
  </si>
  <si>
    <t>Total comprehensive incomes (losses) attributable to</t>
  </si>
  <si>
    <t>Impairment losses determined in accordance with TFRS 9</t>
  </si>
  <si>
    <t xml:space="preserve">Unrealized gains on changes in value of </t>
  </si>
  <si>
    <t>Cash (received) paid for corporate income tax</t>
  </si>
  <si>
    <t>Net cash used in investing activities</t>
  </si>
  <si>
    <t xml:space="preserve">a financial institution </t>
  </si>
  <si>
    <t xml:space="preserve">Net cash provided by (used in) financing activities </t>
  </si>
  <si>
    <t>(Reversal of) loss on impairment of assets</t>
  </si>
  <si>
    <t>Adjustments for</t>
  </si>
  <si>
    <t xml:space="preserve">Total shareholders’ equity attribute to owners </t>
  </si>
  <si>
    <t>Income tax expenses</t>
  </si>
  <si>
    <t>Cash flows provided by (used in) operating activities</t>
  </si>
  <si>
    <t>Net cash received (paid) for other current financial assets</t>
  </si>
  <si>
    <t>Net increased (decreased) in bank overdraft</t>
  </si>
  <si>
    <t>Other non-current receivable</t>
  </si>
  <si>
    <t xml:space="preserve">Allowance for diminution in value of inventories </t>
  </si>
  <si>
    <t>(Gains) losses on sales and write-off for assets</t>
  </si>
  <si>
    <t xml:space="preserve">Profits (losses) from operations before changes </t>
  </si>
  <si>
    <t>Net cash received from short-term borrowings from</t>
  </si>
  <si>
    <r>
      <rPr>
        <b/>
        <sz val="10"/>
        <rFont val="Times New Roman"/>
        <family val="1"/>
      </rPr>
      <t>AS  AT  SEPTEMBER</t>
    </r>
    <r>
      <rPr>
        <b/>
        <sz val="12"/>
        <rFont val="Times New Roman"/>
        <family val="1"/>
      </rPr>
      <t xml:space="preserve">  30,  2025</t>
    </r>
  </si>
  <si>
    <r>
      <rPr>
        <b/>
        <sz val="10"/>
        <rFont val="Times New Roman"/>
        <family val="1"/>
      </rPr>
      <t xml:space="preserve">FOR  THE  THREE-MONTH  PERIOD  ENDED  SEPTEMBER  </t>
    </r>
    <r>
      <rPr>
        <b/>
        <sz val="12"/>
        <rFont val="Times New Roman"/>
        <family val="1"/>
      </rPr>
      <t>30,  2025</t>
    </r>
  </si>
  <si>
    <r>
      <rPr>
        <b/>
        <sz val="10"/>
        <rFont val="Times New Roman"/>
        <family val="1"/>
      </rPr>
      <t>FOR  THE  THREE-MONTH  PERIOD  ENDED  SEPTEMBER</t>
    </r>
    <r>
      <rPr>
        <b/>
        <sz val="12"/>
        <rFont val="Times New Roman"/>
        <family val="1"/>
      </rPr>
      <t xml:space="preserve">  30,  2025</t>
    </r>
  </si>
  <si>
    <r>
      <rPr>
        <b/>
        <sz val="10"/>
        <rFont val="Times New Roman"/>
        <family val="1"/>
      </rPr>
      <t xml:space="preserve">FOR  THE  NINE-MONTH  PERIOD  ENDED  SEPTEMBER  </t>
    </r>
    <r>
      <rPr>
        <b/>
        <sz val="12"/>
        <rFont val="Times New Roman"/>
        <family val="1"/>
      </rPr>
      <t>30,  2025</t>
    </r>
  </si>
  <si>
    <r>
      <rPr>
        <b/>
        <sz val="10"/>
        <rFont val="Times New Roman"/>
        <family val="1"/>
      </rPr>
      <t>FOR  THE  NINE-MONTH  PERIOD  ENDED  SEPTEMBER</t>
    </r>
    <r>
      <rPr>
        <b/>
        <sz val="12"/>
        <rFont val="Times New Roman"/>
        <family val="1"/>
      </rPr>
      <t xml:space="preserve">  30,  2025</t>
    </r>
  </si>
  <si>
    <r>
      <t xml:space="preserve">FOR  THE  NINE-MONTH  PERIOD  ENDED  SEPTEMBER  </t>
    </r>
    <r>
      <rPr>
        <b/>
        <sz val="12"/>
        <rFont val="Times New Roman"/>
        <family val="1"/>
      </rPr>
      <t>30,  2025</t>
    </r>
  </si>
  <si>
    <r>
      <t xml:space="preserve">FOR  THE  NINE-MONTH  PERIOD  ENDED  SEPTEMBER </t>
    </r>
    <r>
      <rPr>
        <b/>
        <sz val="12"/>
        <rFont val="Times New Roman"/>
        <family val="1"/>
      </rPr>
      <t xml:space="preserve"> 30,  2025</t>
    </r>
  </si>
  <si>
    <t>Cash and cash equivalents as at September 30,</t>
  </si>
  <si>
    <t>September 30,</t>
  </si>
  <si>
    <t>Balance as at September 30, 2024</t>
  </si>
  <si>
    <t>Balance as at September 30, 2025</t>
  </si>
  <si>
    <t>Net increase in cash and cash equivalents</t>
  </si>
  <si>
    <t>Income tax revenues (expenses)</t>
  </si>
  <si>
    <t>Unrealized gains on exchange rate</t>
  </si>
  <si>
    <t>Losses on forward contract</t>
  </si>
  <si>
    <t>Reversal of impairment (losses) determined in accordance</t>
  </si>
  <si>
    <t xml:space="preserve"> with TFRS 9</t>
  </si>
  <si>
    <t>Income tax revenues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</si>
</sst>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0\ &quot;F&quot;;\-#,##0.00\ &quot;F&quot;"/>
    <numFmt numFmtId="166" formatCode="dd\-mmm\-yy_)"/>
    <numFmt numFmtId="167" formatCode="0.0%"/>
    <numFmt numFmtId="168" formatCode="0.00_)"/>
    <numFmt numFmtId="169" formatCode="#,##0;\(#,##0\)"/>
    <numFmt numFmtId="170" formatCode="_(* #,##0.00000_);_(* \(#,##0.00000\);_(* &quot;-&quot;?????_);_(@_)"/>
    <numFmt numFmtId="171" formatCode="_(* #,##0.000000_);_(* \(#,##0.000000\);_(* &quot;-&quot;??????_);_(@_)"/>
    <numFmt numFmtId="172" formatCode="_(* #,##0.0000_);_(* \(#,##0.0000\);_(* &quot;-&quot;????_);_(@_)"/>
    <numFmt numFmtId="173" formatCode="_(* #,##0_);_(* \(#,##0\);_(* &quot;-&quot;????_);_(@_)"/>
    <numFmt numFmtId="174" formatCode="_(* #,##0.00000000_);_(* \(#,##0.00000000\);_(* &quot;-&quot;????????_);_(@_)"/>
    <numFmt numFmtId="175" formatCode="#,##0.0_);\(#,##0.0\)"/>
    <numFmt numFmtId="176" formatCode="_(* #,##0.000_);_(* \(#,##0.000\);_(* &quot;-&quot;???_);_(@_)"/>
    <numFmt numFmtId="177" formatCode="#,##0.000_);\(#,##0.000\)"/>
    <numFmt numFmtId="178" formatCode="_(* #,##0_);_(* \(#,##0\);_(* &quot;-&quot;???_);_(@_)"/>
    <numFmt numFmtId="179" formatCode="_(* #,##0_);_(* \(#,##0\);_(* &quot;-&quot;?????_);_(@_)"/>
    <numFmt numFmtId="180" formatCode="_(* #,##0.00_);_(* \(#,##0.00\);_(* &quot;-&quot;_);_(@_)"/>
    <numFmt numFmtId="181" formatCode="_(* #,##0.000_);_(* \(#,##0.000\);_(* &quot;-&quot;_);_(@_)"/>
  </numFmts>
  <fonts count="2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12"/>
      <color theme="0"/>
      <name val="Times New Roman"/>
      <family val="1"/>
    </font>
    <font>
      <sz val="16"/>
      <name val="Angsana New"/>
      <family val="1"/>
    </font>
    <font>
      <sz val="16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3" fillId="0" borderId="0"/>
    <xf numFmtId="166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6" applyNumberFormat="0" applyBorder="0" applyAlignment="0" applyProtection="0"/>
    <xf numFmtId="37" fontId="5" fillId="0" borderId="0"/>
    <xf numFmtId="168" fontId="6" fillId="0" borderId="0"/>
    <xf numFmtId="10" fontId="7" fillId="0" borderId="0" applyFont="0" applyFill="0" applyBorder="0" applyAlignment="0" applyProtection="0"/>
    <xf numFmtId="1" fontId="7" fillId="0" borderId="4" applyNumberFormat="0" applyFill="0" applyAlignment="0" applyProtection="0">
      <alignment horizontal="center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43" fontId="18" fillId="0" borderId="0" applyFont="0" applyFill="0" applyBorder="0" applyAlignment="0" applyProtection="0"/>
  </cellStyleXfs>
  <cellXfs count="171">
    <xf numFmtId="0" fontId="0" fillId="0" borderId="0" xfId="0"/>
    <xf numFmtId="37" fontId="8" fillId="0" borderId="0" xfId="21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21" applyFont="1" applyAlignment="1">
      <alignment vertical="center"/>
    </xf>
    <xf numFmtId="37" fontId="11" fillId="0" borderId="0" xfId="21" applyNumberFormat="1" applyFont="1" applyAlignment="1">
      <alignment horizontal="center" vertical="center"/>
    </xf>
    <xf numFmtId="0" fontId="10" fillId="0" borderId="0" xfId="4" applyFont="1" applyAlignment="1">
      <alignment vertical="center"/>
    </xf>
    <xf numFmtId="37" fontId="8" fillId="0" borderId="0" xfId="4" applyNumberFormat="1" applyFont="1" applyAlignment="1">
      <alignment horizontal="center" vertical="center"/>
    </xf>
    <xf numFmtId="41" fontId="8" fillId="0" borderId="0" xfId="4" applyNumberFormat="1" applyFont="1" applyAlignment="1">
      <alignment horizontal="center" vertical="center"/>
    </xf>
    <xf numFmtId="37" fontId="8" fillId="0" borderId="0" xfId="4" applyNumberFormat="1" applyFont="1" applyAlignment="1">
      <alignment vertical="center"/>
    </xf>
    <xf numFmtId="0" fontId="8" fillId="0" borderId="0" xfId="4" applyFont="1" applyAlignment="1">
      <alignment vertical="center"/>
    </xf>
    <xf numFmtId="37" fontId="9" fillId="0" borderId="0" xfId="4" applyNumberFormat="1" applyFont="1" applyAlignment="1">
      <alignment horizontal="center" vertical="center"/>
    </xf>
    <xf numFmtId="41" fontId="8" fillId="0" borderId="1" xfId="4" applyNumberFormat="1" applyFont="1" applyBorder="1" applyAlignment="1">
      <alignment horizontal="center" vertical="center"/>
    </xf>
    <xf numFmtId="41" fontId="8" fillId="0" borderId="2" xfId="4" applyNumberFormat="1" applyFont="1" applyBorder="1" applyAlignment="1">
      <alignment horizontal="center" vertical="center"/>
    </xf>
    <xf numFmtId="37" fontId="8" fillId="0" borderId="0" xfId="4" applyNumberFormat="1" applyFont="1" applyAlignment="1">
      <alignment horizontal="left" vertical="center"/>
    </xf>
    <xf numFmtId="37" fontId="10" fillId="0" borderId="0" xfId="4" quotePrefix="1" applyNumberFormat="1" applyFont="1" applyAlignment="1">
      <alignment horizontal="left" vertical="center"/>
    </xf>
    <xf numFmtId="37" fontId="8" fillId="0" borderId="0" xfId="4" quotePrefix="1" applyNumberFormat="1" applyFont="1" applyAlignment="1">
      <alignment horizontal="left" vertical="center"/>
    </xf>
    <xf numFmtId="41" fontId="8" fillId="0" borderId="0" xfId="0" applyNumberFormat="1" applyFont="1" applyAlignment="1">
      <alignment vertical="center"/>
    </xf>
    <xf numFmtId="37" fontId="10" fillId="0" borderId="0" xfId="4" applyNumberFormat="1" applyFont="1" applyAlignment="1">
      <alignment vertical="center"/>
    </xf>
    <xf numFmtId="37" fontId="10" fillId="0" borderId="0" xfId="4" applyNumberFormat="1" applyFont="1" applyAlignment="1">
      <alignment horizontal="left" vertical="center"/>
    </xf>
    <xf numFmtId="0" fontId="13" fillId="0" borderId="0" xfId="18" applyFont="1" applyAlignment="1">
      <alignment vertical="center"/>
    </xf>
    <xf numFmtId="0" fontId="8" fillId="0" borderId="0" xfId="5" applyFont="1" applyAlignment="1">
      <alignment horizontal="right" vertical="center"/>
    </xf>
    <xf numFmtId="0" fontId="13" fillId="0" borderId="0" xfId="0" applyFont="1" applyAlignment="1">
      <alignment vertical="center"/>
    </xf>
    <xf numFmtId="0" fontId="8" fillId="0" borderId="0" xfId="5" applyFont="1" applyAlignment="1">
      <alignment horizontal="centerContinuous" vertical="center"/>
    </xf>
    <xf numFmtId="41" fontId="8" fillId="0" borderId="0" xfId="5" applyNumberFormat="1" applyFont="1" applyAlignment="1">
      <alignment horizontal="right" vertical="center"/>
    </xf>
    <xf numFmtId="0" fontId="8" fillId="0" borderId="0" xfId="5" applyFont="1" applyAlignment="1">
      <alignment vertical="center"/>
    </xf>
    <xf numFmtId="43" fontId="8" fillId="0" borderId="0" xfId="5" applyNumberFormat="1" applyFont="1" applyAlignment="1">
      <alignment vertical="center"/>
    </xf>
    <xf numFmtId="37" fontId="8" fillId="0" borderId="0" xfId="5" applyNumberFormat="1" applyFont="1" applyAlignment="1">
      <alignment horizontal="left" vertical="center"/>
    </xf>
    <xf numFmtId="37" fontId="8" fillId="0" borderId="0" xfId="5" applyNumberFormat="1" applyFont="1" applyAlignment="1">
      <alignment vertical="center"/>
    </xf>
    <xf numFmtId="37" fontId="11" fillId="0" borderId="0" xfId="5" applyNumberFormat="1" applyFont="1" applyAlignment="1">
      <alignment horizontal="center" vertical="center"/>
    </xf>
    <xf numFmtId="0" fontId="8" fillId="0" borderId="0" xfId="23" applyFont="1" applyAlignment="1">
      <alignment horizontal="center" vertical="center"/>
    </xf>
    <xf numFmtId="0" fontId="11" fillId="0" borderId="0" xfId="23" applyFont="1" applyAlignment="1">
      <alignment horizontal="right" vertical="center"/>
    </xf>
    <xf numFmtId="37" fontId="9" fillId="0" borderId="0" xfId="5" applyNumberFormat="1" applyFont="1" applyAlignment="1">
      <alignment horizontal="center" vertical="center"/>
    </xf>
    <xf numFmtId="41" fontId="8" fillId="0" borderId="0" xfId="23" applyNumberFormat="1" applyFont="1" applyAlignment="1">
      <alignment horizontal="right" vertical="center"/>
    </xf>
    <xf numFmtId="37" fontId="8" fillId="0" borderId="0" xfId="23" applyNumberFormat="1" applyFont="1" applyAlignment="1">
      <alignment vertical="center"/>
    </xf>
    <xf numFmtId="37" fontId="8" fillId="0" borderId="0" xfId="23" applyNumberFormat="1" applyFont="1" applyAlignment="1">
      <alignment horizontal="center" vertical="center"/>
    </xf>
    <xf numFmtId="41" fontId="8" fillId="0" borderId="2" xfId="5" applyNumberFormat="1" applyFont="1" applyBorder="1" applyAlignment="1">
      <alignment horizontal="right" vertical="center"/>
    </xf>
    <xf numFmtId="41" fontId="12" fillId="0" borderId="0" xfId="5" applyNumberFormat="1" applyFont="1" applyAlignment="1">
      <alignment horizontal="right" vertical="center"/>
    </xf>
    <xf numFmtId="41" fontId="8" fillId="0" borderId="1" xfId="23" applyNumberFormat="1" applyFont="1" applyBorder="1" applyAlignment="1">
      <alignment horizontal="right" vertical="center"/>
    </xf>
    <xf numFmtId="37" fontId="11" fillId="0" borderId="0" xfId="5" applyNumberFormat="1" applyFont="1" applyAlignment="1">
      <alignment horizontal="right" vertical="center"/>
    </xf>
    <xf numFmtId="41" fontId="8" fillId="0" borderId="0" xfId="23" applyNumberFormat="1" applyFont="1" applyAlignment="1">
      <alignment horizontal="center" vertical="center"/>
    </xf>
    <xf numFmtId="41" fontId="12" fillId="0" borderId="2" xfId="5" applyNumberFormat="1" applyFont="1" applyBorder="1" applyAlignment="1">
      <alignment horizontal="right" vertical="center"/>
    </xf>
    <xf numFmtId="41" fontId="12" fillId="0" borderId="0" xfId="5" applyNumberFormat="1" applyFont="1" applyAlignment="1">
      <alignment horizontal="center" vertical="center"/>
    </xf>
    <xf numFmtId="41" fontId="8" fillId="0" borderId="3" xfId="23" applyNumberFormat="1" applyFont="1" applyBorder="1" applyAlignment="1">
      <alignment horizontal="right" vertical="center"/>
    </xf>
    <xf numFmtId="41" fontId="8" fillId="0" borderId="0" xfId="3" applyNumberFormat="1" applyFont="1" applyAlignment="1">
      <alignment horizontal="right" vertical="center"/>
    </xf>
    <xf numFmtId="41" fontId="8" fillId="0" borderId="1" xfId="3" applyNumberFormat="1" applyFont="1" applyBorder="1" applyAlignment="1">
      <alignment horizontal="right" vertical="center"/>
    </xf>
    <xf numFmtId="41" fontId="8" fillId="0" borderId="0" xfId="5" applyNumberFormat="1" applyFont="1" applyAlignment="1">
      <alignment vertical="center"/>
    </xf>
    <xf numFmtId="0" fontId="13" fillId="0" borderId="0" xfId="23" applyFont="1" applyAlignment="1">
      <alignment vertical="center"/>
    </xf>
    <xf numFmtId="0" fontId="8" fillId="0" borderId="0" xfId="15" applyFont="1" applyAlignment="1">
      <alignment vertical="center"/>
    </xf>
    <xf numFmtId="37" fontId="8" fillId="0" borderId="0" xfId="5" applyNumberFormat="1" applyFont="1" applyAlignment="1">
      <alignment horizontal="center" vertical="center"/>
    </xf>
    <xf numFmtId="37" fontId="10" fillId="0" borderId="0" xfId="5" applyNumberFormat="1" applyFont="1" applyAlignment="1">
      <alignment horizontal="right" vertical="center"/>
    </xf>
    <xf numFmtId="0" fontId="14" fillId="0" borderId="0" xfId="5" applyFont="1" applyAlignment="1">
      <alignment horizontal="center" vertical="center"/>
    </xf>
    <xf numFmtId="0" fontId="8" fillId="0" borderId="0" xfId="5" applyFont="1" applyAlignment="1">
      <alignment horizontal="left" vertical="center" indent="2"/>
    </xf>
    <xf numFmtId="0" fontId="10" fillId="0" borderId="0" xfId="5" applyFont="1" applyAlignment="1">
      <alignment horizontal="left" vertical="center" indent="4"/>
    </xf>
    <xf numFmtId="16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15" applyFont="1" applyAlignment="1">
      <alignment horizontal="center" vertical="center"/>
    </xf>
    <xf numFmtId="0" fontId="8" fillId="0" borderId="0" xfId="5" applyFont="1" applyAlignment="1">
      <alignment horizontal="left" vertical="center" indent="3"/>
    </xf>
    <xf numFmtId="37" fontId="10" fillId="0" borderId="0" xfId="4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37" fontId="10" fillId="0" borderId="0" xfId="21" applyNumberFormat="1" applyFont="1" applyAlignment="1">
      <alignment horizontal="center" vertical="center"/>
    </xf>
    <xf numFmtId="0" fontId="8" fillId="0" borderId="0" xfId="21" applyFont="1" applyAlignment="1">
      <alignment horizontal="left" vertical="center" indent="2"/>
    </xf>
    <xf numFmtId="0" fontId="8" fillId="0" borderId="0" xfId="4" applyFont="1" applyAlignment="1">
      <alignment horizontal="left" vertical="center" indent="2"/>
    </xf>
    <xf numFmtId="172" fontId="8" fillId="0" borderId="0" xfId="4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41" fontId="12" fillId="0" borderId="0" xfId="0" applyNumberFormat="1" applyFont="1" applyAlignment="1">
      <alignment horizontal="center" vertical="center"/>
    </xf>
    <xf numFmtId="41" fontId="12" fillId="0" borderId="5" xfId="0" applyNumberFormat="1" applyFont="1" applyBorder="1" applyAlignment="1">
      <alignment horizontal="center" vertical="center"/>
    </xf>
    <xf numFmtId="41" fontId="12" fillId="0" borderId="0" xfId="0" applyNumberFormat="1" applyFont="1" applyAlignment="1">
      <alignment horizontal="right" vertical="center"/>
    </xf>
    <xf numFmtId="41" fontId="12" fillId="0" borderId="0" xfId="4" applyNumberFormat="1" applyFont="1" applyAlignment="1">
      <alignment horizontal="right" vertical="center"/>
    </xf>
    <xf numFmtId="37" fontId="9" fillId="0" borderId="0" xfId="4" applyNumberFormat="1" applyFont="1" applyAlignment="1">
      <alignment vertical="center"/>
    </xf>
    <xf numFmtId="37" fontId="8" fillId="0" borderId="0" xfId="21" applyNumberFormat="1" applyFont="1" applyAlignment="1">
      <alignment horizontal="left" vertical="center" indent="2"/>
    </xf>
    <xf numFmtId="37" fontId="8" fillId="0" borderId="0" xfId="21" applyNumberFormat="1" applyFont="1" applyAlignment="1">
      <alignment horizontal="left" vertical="center" indent="3"/>
    </xf>
    <xf numFmtId="41" fontId="12" fillId="0" borderId="0" xfId="4" applyNumberFormat="1" applyFont="1" applyAlignment="1">
      <alignment horizontal="center" vertical="center"/>
    </xf>
    <xf numFmtId="41" fontId="12" fillId="0" borderId="1" xfId="4" applyNumberFormat="1" applyFont="1" applyBorder="1" applyAlignment="1">
      <alignment horizontal="center" vertical="center"/>
    </xf>
    <xf numFmtId="164" fontId="12" fillId="0" borderId="0" xfId="4" applyNumberFormat="1" applyFont="1" applyAlignment="1">
      <alignment horizontal="center" vertical="center"/>
    </xf>
    <xf numFmtId="37" fontId="12" fillId="0" borderId="0" xfId="4" applyNumberFormat="1" applyFont="1" applyAlignment="1">
      <alignment horizontal="right" vertical="center"/>
    </xf>
    <xf numFmtId="37" fontId="12" fillId="0" borderId="0" xfId="4" applyNumberFormat="1" applyFont="1" applyAlignment="1">
      <alignment vertical="center"/>
    </xf>
    <xf numFmtId="41" fontId="12" fillId="0" borderId="2" xfId="4" applyNumberFormat="1" applyFont="1" applyBorder="1" applyAlignment="1">
      <alignment horizontal="center" vertical="center"/>
    </xf>
    <xf numFmtId="41" fontId="12" fillId="0" borderId="5" xfId="4" applyNumberFormat="1" applyFont="1" applyBorder="1" applyAlignment="1">
      <alignment horizontal="center" vertical="center"/>
    </xf>
    <xf numFmtId="0" fontId="16" fillId="0" borderId="0" xfId="23" applyFont="1" applyAlignment="1">
      <alignment vertical="center"/>
    </xf>
    <xf numFmtId="164" fontId="8" fillId="0" borderId="0" xfId="28" applyNumberFormat="1" applyFont="1" applyAlignment="1">
      <alignment vertical="center"/>
    </xf>
    <xf numFmtId="164" fontId="8" fillId="0" borderId="0" xfId="28" applyNumberFormat="1" applyFont="1" applyFill="1" applyAlignment="1">
      <alignment horizontal="center" vertical="center"/>
    </xf>
    <xf numFmtId="37" fontId="8" fillId="0" borderId="0" xfId="4" applyNumberFormat="1" applyFont="1" applyAlignment="1">
      <alignment horizontal="left" vertical="center" indent="1"/>
    </xf>
    <xf numFmtId="172" fontId="12" fillId="0" borderId="0" xfId="0" applyNumberFormat="1" applyFont="1" applyAlignment="1">
      <alignment horizontal="center" vertical="center"/>
    </xf>
    <xf numFmtId="41" fontId="12" fillId="0" borderId="3" xfId="0" applyNumberFormat="1" applyFont="1" applyBorder="1" applyAlignment="1">
      <alignment horizontal="right" vertical="center"/>
    </xf>
    <xf numFmtId="41" fontId="12" fillId="0" borderId="3" xfId="0" applyNumberFormat="1" applyFont="1" applyBorder="1" applyAlignment="1">
      <alignment horizontal="center" vertical="center"/>
    </xf>
    <xf numFmtId="0" fontId="8" fillId="0" borderId="0" xfId="5" applyFont="1" applyAlignment="1">
      <alignment horizontal="left" vertical="center" indent="4"/>
    </xf>
    <xf numFmtId="0" fontId="8" fillId="0" borderId="0" xfId="0" applyFont="1" applyAlignment="1">
      <alignment horizontal="left" vertical="center" indent="1"/>
    </xf>
    <xf numFmtId="37" fontId="8" fillId="0" borderId="0" xfId="4" applyNumberFormat="1" applyFont="1" applyAlignment="1">
      <alignment horizontal="left" vertical="center" indent="2"/>
    </xf>
    <xf numFmtId="173" fontId="8" fillId="0" borderId="1" xfId="4" applyNumberFormat="1" applyFont="1" applyBorder="1" applyAlignment="1">
      <alignment horizontal="center" vertical="center"/>
    </xf>
    <xf numFmtId="37" fontId="8" fillId="0" borderId="0" xfId="4" quotePrefix="1" applyNumberFormat="1" applyFont="1" applyAlignment="1">
      <alignment horizontal="left" vertical="center" indent="2"/>
    </xf>
    <xf numFmtId="173" fontId="8" fillId="0" borderId="0" xfId="4" applyNumberFormat="1" applyFont="1" applyAlignment="1">
      <alignment horizontal="center" vertical="center"/>
    </xf>
    <xf numFmtId="164" fontId="12" fillId="0" borderId="1" xfId="4" applyNumberFormat="1" applyFont="1" applyBorder="1" applyAlignment="1">
      <alignment horizontal="center" vertical="center"/>
    </xf>
    <xf numFmtId="41" fontId="13" fillId="0" borderId="0" xfId="0" applyNumberFormat="1" applyFont="1" applyAlignment="1">
      <alignment vertical="center"/>
    </xf>
    <xf numFmtId="41" fontId="13" fillId="0" borderId="1" xfId="0" applyNumberFormat="1" applyFont="1" applyBorder="1" applyAlignment="1">
      <alignment vertical="center"/>
    </xf>
    <xf numFmtId="175" fontId="8" fillId="0" borderId="0" xfId="5" quotePrefix="1" applyNumberFormat="1" applyFont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4" fillId="0" borderId="0" xfId="18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0" xfId="5" applyFont="1" applyAlignment="1">
      <alignment horizontal="right" vertical="center"/>
    </xf>
    <xf numFmtId="0" fontId="14" fillId="0" borderId="1" xfId="18" applyFont="1" applyBorder="1" applyAlignment="1">
      <alignment horizontal="center" vertical="center"/>
    </xf>
    <xf numFmtId="164" fontId="14" fillId="0" borderId="0" xfId="5" applyNumberFormat="1" applyFont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164" fontId="14" fillId="0" borderId="1" xfId="5" applyNumberFormat="1" applyFont="1" applyBorder="1" applyAlignment="1">
      <alignment horizontal="center" vertical="center"/>
    </xf>
    <xf numFmtId="164" fontId="15" fillId="0" borderId="0" xfId="5" applyNumberFormat="1" applyFont="1" applyAlignment="1">
      <alignment horizontal="center" vertical="center"/>
    </xf>
    <xf numFmtId="0" fontId="14" fillId="0" borderId="0" xfId="5" applyFont="1" applyAlignment="1">
      <alignment horizontal="left" vertical="center"/>
    </xf>
    <xf numFmtId="41" fontId="15" fillId="0" borderId="0" xfId="5" applyNumberFormat="1" applyFont="1" applyAlignment="1">
      <alignment horizontal="right" vertical="center"/>
    </xf>
    <xf numFmtId="41" fontId="15" fillId="0" borderId="0" xfId="18" applyNumberFormat="1" applyFont="1" applyAlignment="1">
      <alignment horizontal="center" vertical="center"/>
    </xf>
    <xf numFmtId="0" fontId="15" fillId="0" borderId="0" xfId="5" applyFont="1" applyAlignment="1">
      <alignment horizontal="left" vertical="center"/>
    </xf>
    <xf numFmtId="171" fontId="15" fillId="0" borderId="0" xfId="5" applyNumberFormat="1" applyFont="1" applyAlignment="1">
      <alignment horizontal="right" vertical="center"/>
    </xf>
    <xf numFmtId="174" fontId="15" fillId="0" borderId="0" xfId="5" applyNumberFormat="1" applyFont="1" applyAlignment="1">
      <alignment horizontal="right" vertical="center"/>
    </xf>
    <xf numFmtId="0" fontId="14" fillId="0" borderId="0" xfId="5" applyFont="1" applyAlignment="1">
      <alignment vertical="center"/>
    </xf>
    <xf numFmtId="41" fontId="15" fillId="0" borderId="5" xfId="5" applyNumberFormat="1" applyFont="1" applyBorder="1" applyAlignment="1">
      <alignment horizontal="right" vertical="center"/>
    </xf>
    <xf numFmtId="0" fontId="19" fillId="0" borderId="0" xfId="18" applyFont="1" applyAlignment="1">
      <alignment vertical="center"/>
    </xf>
    <xf numFmtId="0" fontId="19" fillId="0" borderId="0" xfId="23" applyFont="1" applyAlignment="1">
      <alignment vertical="center"/>
    </xf>
    <xf numFmtId="0" fontId="20" fillId="0" borderId="0" xfId="5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5" applyFont="1" applyAlignment="1">
      <alignment horizontal="center" vertical="center"/>
    </xf>
    <xf numFmtId="0" fontId="23" fillId="0" borderId="0" xfId="0" applyFont="1" applyAlignment="1">
      <alignment vertical="center"/>
    </xf>
    <xf numFmtId="37" fontId="8" fillId="0" borderId="0" xfId="4" quotePrefix="1" applyNumberFormat="1" applyFont="1" applyAlignment="1">
      <alignment horizontal="center" vertical="center"/>
    </xf>
    <xf numFmtId="164" fontId="8" fillId="0" borderId="0" xfId="28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left" vertical="center" indent="4"/>
    </xf>
    <xf numFmtId="0" fontId="15" fillId="0" borderId="0" xfId="5" quotePrefix="1" applyFont="1" applyAlignment="1">
      <alignment vertical="center"/>
    </xf>
    <xf numFmtId="0" fontId="14" fillId="0" borderId="0" xfId="5" quotePrefix="1" applyFont="1" applyAlignment="1">
      <alignment vertical="center"/>
    </xf>
    <xf numFmtId="0" fontId="15" fillId="0" borderId="0" xfId="5" quotePrefix="1" applyFont="1" applyAlignment="1">
      <alignment horizontal="left" vertical="center" indent="2"/>
    </xf>
    <xf numFmtId="0" fontId="14" fillId="0" borderId="0" xfId="5" quotePrefix="1" applyFont="1" applyAlignment="1">
      <alignment horizontal="left" vertical="center" indent="4"/>
    </xf>
    <xf numFmtId="41" fontId="8" fillId="0" borderId="5" xfId="4" applyNumberFormat="1" applyFont="1" applyBorder="1" applyAlignment="1">
      <alignment horizontal="center" vertical="center"/>
    </xf>
    <xf numFmtId="164" fontId="8" fillId="0" borderId="0" xfId="28" applyNumberFormat="1" applyFont="1" applyFill="1" applyAlignment="1">
      <alignment vertical="center"/>
    </xf>
    <xf numFmtId="37" fontId="8" fillId="0" borderId="0" xfId="5" quotePrefix="1" applyNumberFormat="1" applyFont="1" applyAlignment="1">
      <alignment horizontal="center" vertical="center"/>
    </xf>
    <xf numFmtId="0" fontId="14" fillId="0" borderId="0" xfId="23" applyFont="1" applyAlignment="1">
      <alignment horizontal="center" vertical="center"/>
    </xf>
    <xf numFmtId="0" fontId="14" fillId="0" borderId="0" xfId="15" applyFont="1" applyAlignment="1">
      <alignment horizontal="center" vertical="center"/>
    </xf>
    <xf numFmtId="164" fontId="14" fillId="0" borderId="0" xfId="15" applyNumberFormat="1" applyFont="1" applyAlignment="1">
      <alignment horizontal="center" vertical="center"/>
    </xf>
    <xf numFmtId="0" fontId="14" fillId="0" borderId="0" xfId="15" applyFont="1" applyAlignment="1">
      <alignment vertical="center"/>
    </xf>
    <xf numFmtId="164" fontId="14" fillId="0" borderId="0" xfId="15" applyNumberFormat="1" applyFont="1" applyAlignment="1">
      <alignment horizontal="left" vertical="center"/>
    </xf>
    <xf numFmtId="164" fontId="14" fillId="0" borderId="1" xfId="15" applyNumberFormat="1" applyFont="1" applyBorder="1" applyAlignment="1">
      <alignment horizontal="center" vertical="center"/>
    </xf>
    <xf numFmtId="0" fontId="14" fillId="0" borderId="1" xfId="15" applyFont="1" applyBorder="1" applyAlignment="1">
      <alignment horizontal="center" vertical="center"/>
    </xf>
    <xf numFmtId="170" fontId="15" fillId="0" borderId="0" xfId="5" applyNumberFormat="1" applyFont="1" applyAlignment="1">
      <alignment horizontal="right" vertical="center"/>
    </xf>
    <xf numFmtId="37" fontId="8" fillId="0" borderId="1" xfId="5" applyNumberFormat="1" applyFont="1" applyBorder="1" applyAlignment="1">
      <alignment horizontal="right" vertical="center"/>
    </xf>
    <xf numFmtId="37" fontId="8" fillId="0" borderId="0" xfId="5" applyNumberFormat="1" applyFont="1" applyAlignment="1">
      <alignment horizontal="right" vertical="center"/>
    </xf>
    <xf numFmtId="37" fontId="8" fillId="0" borderId="3" xfId="5" applyNumberFormat="1" applyFont="1" applyBorder="1" applyAlignment="1">
      <alignment horizontal="right" vertical="center"/>
    </xf>
    <xf numFmtId="37" fontId="12" fillId="0" borderId="1" xfId="5" applyNumberFormat="1" applyFont="1" applyBorder="1" applyAlignment="1">
      <alignment horizontal="right" vertical="center"/>
    </xf>
    <xf numFmtId="37" fontId="12" fillId="0" borderId="0" xfId="5" applyNumberFormat="1" applyFont="1" applyAlignment="1">
      <alignment horizontal="right" vertical="center"/>
    </xf>
    <xf numFmtId="37" fontId="12" fillId="0" borderId="3" xfId="5" applyNumberFormat="1" applyFont="1" applyBorder="1" applyAlignment="1">
      <alignment horizontal="right" vertical="center"/>
    </xf>
    <xf numFmtId="176" fontId="8" fillId="0" borderId="0" xfId="4" applyNumberFormat="1" applyFont="1" applyAlignment="1">
      <alignment horizontal="center" vertical="center"/>
    </xf>
    <xf numFmtId="176" fontId="8" fillId="0" borderId="1" xfId="4" applyNumberFormat="1" applyFont="1" applyBorder="1" applyAlignment="1">
      <alignment horizontal="center" vertical="center"/>
    </xf>
    <xf numFmtId="172" fontId="15" fillId="0" borderId="0" xfId="5" applyNumberFormat="1" applyFont="1" applyAlignment="1">
      <alignment horizontal="right" vertical="center"/>
    </xf>
    <xf numFmtId="177" fontId="8" fillId="0" borderId="0" xfId="0" applyNumberFormat="1" applyFont="1" applyAlignment="1">
      <alignment vertical="center"/>
    </xf>
    <xf numFmtId="177" fontId="8" fillId="0" borderId="0" xfId="0" applyNumberFormat="1" applyFont="1" applyAlignment="1">
      <alignment horizontal="right" vertical="center"/>
    </xf>
    <xf numFmtId="170" fontId="8" fillId="0" borderId="0" xfId="23" applyNumberFormat="1" applyFont="1" applyAlignment="1">
      <alignment horizontal="right" vertical="center"/>
    </xf>
    <xf numFmtId="170" fontId="8" fillId="0" borderId="0" xfId="23" applyNumberFormat="1" applyFont="1" applyAlignment="1">
      <alignment horizontal="center" vertical="center"/>
    </xf>
    <xf numFmtId="170" fontId="8" fillId="0" borderId="1" xfId="23" applyNumberFormat="1" applyFont="1" applyBorder="1" applyAlignment="1">
      <alignment horizontal="center" vertical="center"/>
    </xf>
    <xf numFmtId="37" fontId="24" fillId="0" borderId="0" xfId="5" applyNumberFormat="1" applyFont="1" applyAlignment="1">
      <alignment vertical="center"/>
    </xf>
    <xf numFmtId="178" fontId="8" fillId="0" borderId="0" xfId="4" applyNumberFormat="1" applyFont="1" applyAlignment="1">
      <alignment horizontal="center" vertical="center"/>
    </xf>
    <xf numFmtId="180" fontId="25" fillId="0" borderId="3" xfId="0" applyNumberFormat="1" applyFont="1" applyBorder="1" applyAlignment="1">
      <alignment horizontal="right" vertical="center"/>
    </xf>
    <xf numFmtId="179" fontId="8" fillId="0" borderId="0" xfId="23" applyNumberFormat="1" applyFont="1" applyAlignment="1">
      <alignment horizontal="right" vertical="center"/>
    </xf>
    <xf numFmtId="172" fontId="26" fillId="0" borderId="0" xfId="0" applyNumberFormat="1" applyFont="1" applyAlignment="1">
      <alignment vertical="center"/>
    </xf>
    <xf numFmtId="181" fontId="12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37" fontId="10" fillId="0" borderId="0" xfId="23" applyNumberFormat="1" applyFont="1" applyAlignment="1">
      <alignment horizontal="center" vertical="center"/>
    </xf>
    <xf numFmtId="37" fontId="10" fillId="0" borderId="1" xfId="23" applyNumberFormat="1" applyFont="1" applyBorder="1" applyAlignment="1">
      <alignment horizontal="right" vertical="center"/>
    </xf>
    <xf numFmtId="37" fontId="14" fillId="0" borderId="0" xfId="5" applyNumberFormat="1" applyFont="1" applyAlignment="1">
      <alignment horizontal="center" vertical="center"/>
    </xf>
    <xf numFmtId="37" fontId="10" fillId="0" borderId="1" xfId="4" applyNumberFormat="1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37" fontId="14" fillId="0" borderId="0" xfId="21" applyNumberFormat="1" applyFont="1" applyAlignment="1">
      <alignment horizontal="center" vertical="center"/>
    </xf>
    <xf numFmtId="37" fontId="10" fillId="0" borderId="0" xfId="21" applyNumberFormat="1" applyFont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0" fontId="10" fillId="0" borderId="1" xfId="5" applyFont="1" applyBorder="1" applyAlignment="1">
      <alignment horizontal="right" vertical="center"/>
    </xf>
    <xf numFmtId="0" fontId="14" fillId="0" borderId="0" xfId="5" applyFont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16" fillId="0" borderId="0" xfId="23" applyFont="1" applyAlignment="1">
      <alignment horizontal="center" vertical="center"/>
    </xf>
  </cellXfs>
  <cellStyles count="29">
    <cellStyle name="0,0_x000d__x000a_NA_x000d__x000a_" xfId="4" xr:uid="{00000000-0005-0000-0000-000000000000}"/>
    <cellStyle name="Comma" xfId="28" builtinId="3"/>
    <cellStyle name="Comma 2" xfId="16" xr:uid="{00000000-0005-0000-0000-000002000000}"/>
    <cellStyle name="comma zerodec" xfId="6" xr:uid="{00000000-0005-0000-0000-000003000000}"/>
    <cellStyle name="Currency 2" xfId="2" xr:uid="{00000000-0005-0000-0000-000004000000}"/>
    <cellStyle name="Currency1" xfId="7" xr:uid="{00000000-0005-0000-0000-000005000000}"/>
    <cellStyle name="Dollar (zero dec)" xfId="8" xr:uid="{00000000-0005-0000-0000-000006000000}"/>
    <cellStyle name="Grey" xfId="9" xr:uid="{00000000-0005-0000-0000-000007000000}"/>
    <cellStyle name="Input [yellow]" xfId="10" xr:uid="{00000000-0005-0000-0000-000008000000}"/>
    <cellStyle name="no dec" xfId="11" xr:uid="{00000000-0005-0000-0000-000009000000}"/>
    <cellStyle name="Normal" xfId="0" builtinId="0"/>
    <cellStyle name="Normal - Style1" xfId="12" xr:uid="{00000000-0005-0000-0000-00000B000000}"/>
    <cellStyle name="Normal 10" xfId="23" xr:uid="{00000000-0005-0000-0000-00000C000000}"/>
    <cellStyle name="Normal 11" xfId="24" xr:uid="{00000000-0005-0000-0000-00000D000000}"/>
    <cellStyle name="Normal 12" xfId="25" xr:uid="{00000000-0005-0000-0000-00000E000000}"/>
    <cellStyle name="Normal 13" xfId="18" xr:uid="{00000000-0005-0000-0000-00000F000000}"/>
    <cellStyle name="Normal 14" xfId="26" xr:uid="{00000000-0005-0000-0000-000010000000}"/>
    <cellStyle name="Normal 15" xfId="27" xr:uid="{00000000-0005-0000-0000-000011000000}"/>
    <cellStyle name="Normal 2" xfId="5" xr:uid="{00000000-0005-0000-0000-000012000000}"/>
    <cellStyle name="Normal 3" xfId="15" xr:uid="{00000000-0005-0000-0000-000013000000}"/>
    <cellStyle name="Normal 4" xfId="1" xr:uid="{00000000-0005-0000-0000-000014000000}"/>
    <cellStyle name="Normal 5" xfId="17" xr:uid="{00000000-0005-0000-0000-000015000000}"/>
    <cellStyle name="Normal 6" xfId="19" xr:uid="{00000000-0005-0000-0000-000016000000}"/>
    <cellStyle name="Normal 7" xfId="20" xr:uid="{00000000-0005-0000-0000-000017000000}"/>
    <cellStyle name="Normal 8" xfId="22" xr:uid="{00000000-0005-0000-0000-000018000000}"/>
    <cellStyle name="Normal 9" xfId="21" xr:uid="{00000000-0005-0000-0000-000019000000}"/>
    <cellStyle name="Normal_BS'000" xfId="3" xr:uid="{00000000-0005-0000-0000-00001A000000}"/>
    <cellStyle name="Percent [2]" xfId="13" xr:uid="{00000000-0005-0000-0000-00001B000000}"/>
    <cellStyle name="Quantity" xfId="14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I121"/>
  <sheetViews>
    <sheetView view="pageBreakPreview" topLeftCell="A96" zoomScale="80" zoomScaleNormal="50" zoomScaleSheetLayoutView="80" workbookViewId="0">
      <selection activeCell="I103" sqref="I103"/>
    </sheetView>
  </sheetViews>
  <sheetFormatPr defaultColWidth="10.81640625" defaultRowHeight="22" customHeight="1"/>
  <cols>
    <col min="1" max="1" width="46.08984375" style="27" customWidth="1"/>
    <col min="2" max="2" width="10.36328125" style="27" bestFit="1" customWidth="1"/>
    <col min="3" max="3" width="14.6328125" style="27" customWidth="1"/>
    <col min="4" max="4" width="0.81640625" style="27" customWidth="1"/>
    <col min="5" max="5" width="14.36328125" style="27" bestFit="1" customWidth="1"/>
    <col min="6" max="6" width="0.81640625" style="27" customWidth="1"/>
    <col min="7" max="7" width="14.6328125" style="27" customWidth="1"/>
    <col min="8" max="8" width="0.81640625" style="27" customWidth="1"/>
    <col min="9" max="9" width="14.36328125" style="27" bestFit="1" customWidth="1"/>
    <col min="10" max="16384" width="10.81640625" style="27"/>
  </cols>
  <sheetData>
    <row r="1" spans="1:9" s="26" customFormat="1" ht="22" customHeight="1">
      <c r="A1" s="161" t="s">
        <v>49</v>
      </c>
      <c r="B1" s="161"/>
      <c r="C1" s="161"/>
      <c r="D1" s="161"/>
      <c r="E1" s="161"/>
      <c r="F1" s="161"/>
      <c r="G1" s="161"/>
      <c r="H1" s="161"/>
      <c r="I1" s="161"/>
    </row>
    <row r="2" spans="1:9" s="26" customFormat="1" ht="22" customHeight="1">
      <c r="A2" s="161" t="s">
        <v>50</v>
      </c>
      <c r="B2" s="161"/>
      <c r="C2" s="161"/>
      <c r="D2" s="161"/>
      <c r="E2" s="161"/>
      <c r="F2" s="161"/>
      <c r="G2" s="161"/>
      <c r="H2" s="161"/>
      <c r="I2" s="161"/>
    </row>
    <row r="3" spans="1:9" s="26" customFormat="1" ht="22" customHeight="1">
      <c r="A3" s="159" t="s">
        <v>206</v>
      </c>
      <c r="B3" s="159"/>
      <c r="C3" s="159"/>
      <c r="D3" s="159"/>
      <c r="E3" s="159"/>
      <c r="F3" s="159"/>
      <c r="G3" s="159"/>
      <c r="H3" s="159"/>
      <c r="I3" s="159"/>
    </row>
    <row r="4" spans="1:9" s="26" customFormat="1" ht="22" customHeight="1">
      <c r="A4" s="160" t="s">
        <v>79</v>
      </c>
      <c r="B4" s="160"/>
      <c r="C4" s="160"/>
      <c r="D4" s="160"/>
      <c r="E4" s="160"/>
      <c r="F4" s="160"/>
      <c r="G4" s="160"/>
      <c r="H4" s="160"/>
      <c r="I4" s="160"/>
    </row>
    <row r="5" spans="1:9" s="26" customFormat="1" ht="9" customHeight="1">
      <c r="B5" s="27"/>
      <c r="C5" s="27"/>
      <c r="D5" s="27"/>
      <c r="E5" s="27"/>
      <c r="F5" s="27"/>
      <c r="G5" s="27"/>
      <c r="H5" s="27"/>
      <c r="I5" s="49"/>
    </row>
    <row r="6" spans="1:9" ht="22" customHeight="1">
      <c r="B6" s="53" t="s">
        <v>55</v>
      </c>
      <c r="C6" s="158" t="s">
        <v>56</v>
      </c>
      <c r="D6" s="158"/>
      <c r="E6" s="158"/>
      <c r="G6" s="158" t="s">
        <v>57</v>
      </c>
      <c r="H6" s="158"/>
      <c r="I6" s="158"/>
    </row>
    <row r="7" spans="1:9" ht="22" customHeight="1">
      <c r="B7" s="55"/>
      <c r="C7" s="158" t="s">
        <v>58</v>
      </c>
      <c r="D7" s="158"/>
      <c r="E7" s="158"/>
      <c r="G7" s="158" t="s">
        <v>58</v>
      </c>
      <c r="H7" s="158"/>
      <c r="I7" s="158"/>
    </row>
    <row r="8" spans="1:9" ht="22" customHeight="1">
      <c r="B8" s="28"/>
      <c r="C8" s="56" t="s">
        <v>52</v>
      </c>
      <c r="D8" s="56"/>
      <c r="E8" s="56" t="s">
        <v>53</v>
      </c>
      <c r="F8" s="47"/>
      <c r="G8" s="56" t="s">
        <v>52</v>
      </c>
      <c r="H8" s="56"/>
      <c r="I8" s="56" t="s">
        <v>53</v>
      </c>
    </row>
    <row r="9" spans="1:9" ht="22" customHeight="1">
      <c r="B9" s="28"/>
      <c r="C9" s="56" t="s">
        <v>214</v>
      </c>
      <c r="D9" s="56"/>
      <c r="E9" s="56" t="s">
        <v>54</v>
      </c>
      <c r="F9" s="47"/>
      <c r="G9" s="56" t="s">
        <v>214</v>
      </c>
      <c r="H9" s="56"/>
      <c r="I9" s="56" t="s">
        <v>54</v>
      </c>
    </row>
    <row r="10" spans="1:9" ht="22" customHeight="1">
      <c r="B10" s="28"/>
      <c r="C10" s="55">
        <v>2025</v>
      </c>
      <c r="D10" s="55"/>
      <c r="E10" s="59">
        <v>2024</v>
      </c>
      <c r="F10" s="59"/>
      <c r="G10" s="55">
        <v>2025</v>
      </c>
      <c r="H10" s="55"/>
      <c r="I10" s="59">
        <v>2024</v>
      </c>
    </row>
    <row r="11" spans="1:9" ht="22" customHeight="1">
      <c r="B11" s="28"/>
      <c r="C11" s="56" t="s">
        <v>51</v>
      </c>
      <c r="D11" s="30"/>
      <c r="E11" s="29"/>
      <c r="F11" s="30"/>
      <c r="G11" s="56" t="s">
        <v>51</v>
      </c>
      <c r="H11" s="30"/>
      <c r="I11" s="29"/>
    </row>
    <row r="12" spans="1:9" ht="22" customHeight="1">
      <c r="A12" s="50" t="s">
        <v>59</v>
      </c>
    </row>
    <row r="13" spans="1:9" ht="22" customHeight="1">
      <c r="A13" s="124" t="s">
        <v>126</v>
      </c>
      <c r="B13" s="31"/>
      <c r="C13" s="23"/>
      <c r="D13" s="23"/>
      <c r="E13" s="23"/>
      <c r="F13" s="23"/>
      <c r="G13" s="23"/>
      <c r="H13" s="23"/>
      <c r="I13" s="23"/>
    </row>
    <row r="14" spans="1:9" ht="22" customHeight="1">
      <c r="A14" s="51" t="s">
        <v>0</v>
      </c>
      <c r="B14" s="48">
        <v>4</v>
      </c>
      <c r="C14" s="32">
        <v>15755</v>
      </c>
      <c r="D14" s="33"/>
      <c r="E14" s="32">
        <v>6601</v>
      </c>
      <c r="F14" s="34"/>
      <c r="G14" s="32">
        <v>15138</v>
      </c>
      <c r="H14" s="34"/>
      <c r="I14" s="32">
        <v>5999</v>
      </c>
    </row>
    <row r="15" spans="1:9" ht="22" customHeight="1">
      <c r="A15" s="51" t="s">
        <v>75</v>
      </c>
      <c r="B15" s="48" t="s">
        <v>113</v>
      </c>
      <c r="C15" s="32">
        <v>114938</v>
      </c>
      <c r="D15" s="33"/>
      <c r="E15" s="32">
        <v>188706</v>
      </c>
      <c r="F15" s="34"/>
      <c r="G15" s="32">
        <v>98911</v>
      </c>
      <c r="H15" s="34"/>
      <c r="I15" s="32">
        <v>170172</v>
      </c>
    </row>
    <row r="16" spans="1:9" ht="22" customHeight="1">
      <c r="A16" s="51" t="s">
        <v>141</v>
      </c>
      <c r="B16" s="129" t="s">
        <v>169</v>
      </c>
      <c r="C16" s="32">
        <v>12874</v>
      </c>
      <c r="D16" s="33"/>
      <c r="E16" s="32">
        <v>23062</v>
      </c>
      <c r="F16" s="34"/>
      <c r="G16" s="32">
        <v>12874</v>
      </c>
      <c r="H16" s="34"/>
      <c r="I16" s="32">
        <v>23062</v>
      </c>
    </row>
    <row r="17" spans="1:9" ht="22" customHeight="1">
      <c r="A17" s="51" t="s">
        <v>1</v>
      </c>
      <c r="B17" s="48">
        <v>6</v>
      </c>
      <c r="C17" s="32">
        <v>140874</v>
      </c>
      <c r="D17" s="33"/>
      <c r="E17" s="32">
        <v>232612</v>
      </c>
      <c r="F17" s="34"/>
      <c r="G17" s="32">
        <v>140874</v>
      </c>
      <c r="H17" s="34"/>
      <c r="I17" s="32">
        <v>232612</v>
      </c>
    </row>
    <row r="18" spans="1:9" ht="22" customHeight="1">
      <c r="A18" s="51" t="s">
        <v>142</v>
      </c>
      <c r="B18" s="129" t="s">
        <v>170</v>
      </c>
      <c r="C18" s="32">
        <v>17245</v>
      </c>
      <c r="D18" s="33"/>
      <c r="E18" s="32">
        <f>17613+1</f>
        <v>17614</v>
      </c>
      <c r="F18" s="34"/>
      <c r="G18" s="32">
        <v>17245</v>
      </c>
      <c r="H18" s="34"/>
      <c r="I18" s="32">
        <f>17613+1</f>
        <v>17614</v>
      </c>
    </row>
    <row r="19" spans="1:9" ht="22" customHeight="1">
      <c r="A19" s="51" t="s">
        <v>74</v>
      </c>
      <c r="B19" s="48"/>
      <c r="C19" s="32">
        <v>5156</v>
      </c>
      <c r="D19" s="33"/>
      <c r="E19" s="32">
        <v>11526</v>
      </c>
      <c r="F19" s="34"/>
      <c r="G19" s="32">
        <v>4436</v>
      </c>
      <c r="H19" s="34"/>
      <c r="I19" s="32">
        <v>10637</v>
      </c>
    </row>
    <row r="20" spans="1:9" ht="22" customHeight="1">
      <c r="A20" s="51" t="s">
        <v>88</v>
      </c>
      <c r="B20" s="48">
        <v>7</v>
      </c>
      <c r="C20" s="32">
        <v>37573</v>
      </c>
      <c r="D20" s="33"/>
      <c r="E20" s="32">
        <v>85</v>
      </c>
      <c r="F20" s="34"/>
      <c r="G20" s="149">
        <v>0</v>
      </c>
      <c r="H20" s="34"/>
      <c r="I20" s="149">
        <v>0</v>
      </c>
    </row>
    <row r="21" spans="1:9" ht="22" customHeight="1">
      <c r="A21" s="51" t="s">
        <v>2</v>
      </c>
      <c r="B21" s="48"/>
      <c r="C21" s="32">
        <v>1514</v>
      </c>
      <c r="D21" s="33"/>
      <c r="E21" s="32">
        <f>1309-1</f>
        <v>1308</v>
      </c>
      <c r="F21" s="34"/>
      <c r="G21" s="32">
        <v>395</v>
      </c>
      <c r="H21" s="34"/>
      <c r="I21" s="32">
        <f>487-2</f>
        <v>485</v>
      </c>
    </row>
    <row r="22" spans="1:9" ht="22" customHeight="1">
      <c r="A22" s="51" t="s">
        <v>181</v>
      </c>
      <c r="B22" s="48"/>
      <c r="C22" s="149">
        <v>0</v>
      </c>
      <c r="D22" s="33"/>
      <c r="E22" s="32">
        <v>1662</v>
      </c>
      <c r="F22" s="34"/>
      <c r="G22" s="149">
        <v>0</v>
      </c>
      <c r="H22" s="34"/>
      <c r="I22" s="32">
        <v>1662</v>
      </c>
    </row>
    <row r="23" spans="1:9" ht="22" customHeight="1">
      <c r="A23" s="52" t="s">
        <v>144</v>
      </c>
      <c r="B23" s="48"/>
      <c r="C23" s="35">
        <f>SUM(C14:C22)</f>
        <v>345929</v>
      </c>
      <c r="D23" s="23"/>
      <c r="E23" s="35">
        <f>SUM(E14:E22)</f>
        <v>483176</v>
      </c>
      <c r="F23" s="23"/>
      <c r="G23" s="35">
        <f>SUM(G14:G22)</f>
        <v>289873</v>
      </c>
      <c r="H23" s="23"/>
      <c r="I23" s="35">
        <f>SUM(I14:I22)</f>
        <v>462243</v>
      </c>
    </row>
    <row r="24" spans="1:9" ht="22" customHeight="1">
      <c r="A24" s="52"/>
      <c r="B24" s="48"/>
      <c r="C24" s="23"/>
      <c r="D24" s="23"/>
      <c r="E24" s="23"/>
      <c r="F24" s="23"/>
      <c r="G24" s="23"/>
      <c r="H24" s="23"/>
      <c r="I24" s="23"/>
    </row>
    <row r="25" spans="1:9" ht="22" customHeight="1">
      <c r="A25" s="124" t="s">
        <v>127</v>
      </c>
      <c r="B25" s="48"/>
      <c r="C25" s="23"/>
      <c r="D25" s="23"/>
      <c r="E25" s="23"/>
      <c r="F25" s="23"/>
      <c r="G25" s="36"/>
      <c r="H25" s="36"/>
      <c r="I25" s="36"/>
    </row>
    <row r="26" spans="1:9" ht="22" customHeight="1">
      <c r="A26" s="51" t="s">
        <v>3</v>
      </c>
      <c r="B26" s="48">
        <v>8</v>
      </c>
      <c r="C26" s="32">
        <v>16768</v>
      </c>
      <c r="D26" s="33"/>
      <c r="E26" s="32">
        <v>16501</v>
      </c>
      <c r="F26" s="34"/>
      <c r="G26" s="32">
        <v>15016</v>
      </c>
      <c r="H26" s="34"/>
      <c r="I26" s="32">
        <v>15000</v>
      </c>
    </row>
    <row r="27" spans="1:9" ht="22" customHeight="1">
      <c r="A27" s="51" t="s">
        <v>48</v>
      </c>
      <c r="B27" s="48">
        <v>9</v>
      </c>
      <c r="C27" s="149">
        <v>0</v>
      </c>
      <c r="D27" s="33"/>
      <c r="E27" s="149">
        <v>0</v>
      </c>
      <c r="F27" s="34"/>
      <c r="G27" s="32">
        <v>549473</v>
      </c>
      <c r="H27" s="34"/>
      <c r="I27" s="32">
        <f>549472+1</f>
        <v>549473</v>
      </c>
    </row>
    <row r="28" spans="1:9" ht="22" customHeight="1">
      <c r="A28" s="51" t="s">
        <v>201</v>
      </c>
      <c r="B28" s="48"/>
      <c r="C28" s="155">
        <v>11526</v>
      </c>
      <c r="D28" s="33"/>
      <c r="E28" s="149">
        <v>0</v>
      </c>
      <c r="F28" s="34"/>
      <c r="G28" s="32">
        <v>10637</v>
      </c>
      <c r="H28" s="34"/>
      <c r="I28" s="149">
        <v>0</v>
      </c>
    </row>
    <row r="29" spans="1:9" ht="22" customHeight="1">
      <c r="A29" s="51" t="s">
        <v>5</v>
      </c>
      <c r="B29" s="48">
        <v>10</v>
      </c>
      <c r="C29" s="155">
        <v>13286</v>
      </c>
      <c r="D29" s="33"/>
      <c r="E29" s="32">
        <v>13549</v>
      </c>
      <c r="F29" s="34"/>
      <c r="G29" s="32">
        <v>13286</v>
      </c>
      <c r="H29" s="34"/>
      <c r="I29" s="32">
        <v>13549</v>
      </c>
    </row>
    <row r="30" spans="1:9" ht="22" customHeight="1">
      <c r="A30" s="51" t="s">
        <v>4</v>
      </c>
      <c r="B30" s="48">
        <v>11</v>
      </c>
      <c r="C30" s="32">
        <v>706603</v>
      </c>
      <c r="D30" s="33"/>
      <c r="E30" s="32">
        <v>740540</v>
      </c>
      <c r="F30" s="34"/>
      <c r="G30" s="32">
        <v>149772</v>
      </c>
      <c r="H30" s="34"/>
      <c r="I30" s="32">
        <v>157067</v>
      </c>
    </row>
    <row r="31" spans="1:9" ht="22" customHeight="1">
      <c r="A31" s="51" t="s">
        <v>107</v>
      </c>
      <c r="B31" s="48" t="s">
        <v>103</v>
      </c>
      <c r="C31" s="32">
        <v>30557</v>
      </c>
      <c r="D31" s="33"/>
      <c r="E31" s="32">
        <v>29746</v>
      </c>
      <c r="F31" s="34"/>
      <c r="G31" s="32">
        <v>29686</v>
      </c>
      <c r="H31" s="34"/>
      <c r="I31" s="32">
        <v>28674</v>
      </c>
    </row>
    <row r="32" spans="1:9" ht="22" customHeight="1">
      <c r="A32" s="51" t="s">
        <v>108</v>
      </c>
      <c r="B32" s="48">
        <v>13</v>
      </c>
      <c r="C32" s="32">
        <v>41623</v>
      </c>
      <c r="D32" s="33"/>
      <c r="E32" s="32">
        <v>36975</v>
      </c>
      <c r="F32" s="34"/>
      <c r="G32" s="32">
        <v>40453</v>
      </c>
      <c r="H32" s="34"/>
      <c r="I32" s="32">
        <v>35870</v>
      </c>
    </row>
    <row r="33" spans="1:9" ht="22" customHeight="1">
      <c r="A33" s="51" t="s">
        <v>47</v>
      </c>
      <c r="B33" s="129">
        <v>19</v>
      </c>
      <c r="C33" s="32">
        <v>39101</v>
      </c>
      <c r="D33" s="33"/>
      <c r="E33" s="32">
        <v>38870</v>
      </c>
      <c r="F33" s="34"/>
      <c r="G33" s="32">
        <v>36028</v>
      </c>
      <c r="H33" s="34"/>
      <c r="I33" s="32">
        <v>35649</v>
      </c>
    </row>
    <row r="34" spans="1:9" ht="22" customHeight="1">
      <c r="A34" s="51" t="s">
        <v>6</v>
      </c>
      <c r="B34" s="31"/>
      <c r="C34" s="32">
        <v>13534</v>
      </c>
      <c r="D34" s="33"/>
      <c r="E34" s="32">
        <v>21342</v>
      </c>
      <c r="F34" s="34"/>
      <c r="G34" s="32">
        <v>13534</v>
      </c>
      <c r="H34" s="34"/>
      <c r="I34" s="32">
        <v>21342</v>
      </c>
    </row>
    <row r="35" spans="1:9" ht="22" customHeight="1">
      <c r="A35" s="51" t="s">
        <v>7</v>
      </c>
      <c r="B35" s="31"/>
      <c r="C35" s="37">
        <v>2413</v>
      </c>
      <c r="D35" s="33"/>
      <c r="E35" s="37">
        <v>2620</v>
      </c>
      <c r="F35" s="34"/>
      <c r="G35" s="37">
        <v>2327</v>
      </c>
      <c r="H35" s="34"/>
      <c r="I35" s="37">
        <f>2534+1</f>
        <v>2535</v>
      </c>
    </row>
    <row r="36" spans="1:9" ht="22" customHeight="1">
      <c r="A36" s="52" t="s">
        <v>145</v>
      </c>
      <c r="B36" s="31"/>
      <c r="C36" s="138">
        <f>SUM(C26:C35)</f>
        <v>875411</v>
      </c>
      <c r="D36" s="139"/>
      <c r="E36" s="138">
        <f>SUM(E26:E35)</f>
        <v>900143</v>
      </c>
      <c r="F36" s="139"/>
      <c r="G36" s="138">
        <f>SUM(G26:G35)</f>
        <v>860212</v>
      </c>
      <c r="H36" s="139"/>
      <c r="I36" s="138">
        <f>SUM(I26:I35)</f>
        <v>859159</v>
      </c>
    </row>
    <row r="37" spans="1:9" ht="22" customHeight="1" thickBot="1">
      <c r="A37" s="124" t="s">
        <v>128</v>
      </c>
      <c r="C37" s="140">
        <f>C23+C36</f>
        <v>1221340</v>
      </c>
      <c r="D37" s="139"/>
      <c r="E37" s="140">
        <f>SUM(E23+E36)</f>
        <v>1383319</v>
      </c>
      <c r="F37" s="139"/>
      <c r="G37" s="140">
        <f>+G23+G36</f>
        <v>1150085</v>
      </c>
      <c r="H37" s="139"/>
      <c r="I37" s="140">
        <f>SUM(I23+I36)</f>
        <v>1321402</v>
      </c>
    </row>
    <row r="38" spans="1:9" ht="22" customHeight="1" thickTop="1"/>
    <row r="40" spans="1:9" ht="22" customHeight="1">
      <c r="A40" s="27" t="s">
        <v>60</v>
      </c>
      <c r="C40" s="23"/>
      <c r="D40" s="23"/>
      <c r="E40" s="23"/>
      <c r="F40" s="23"/>
      <c r="G40" s="23"/>
      <c r="H40" s="23"/>
      <c r="I40" s="23"/>
    </row>
    <row r="41" spans="1:9" ht="22" customHeight="1">
      <c r="A41" s="161" t="s">
        <v>49</v>
      </c>
      <c r="B41" s="161"/>
      <c r="C41" s="161"/>
      <c r="D41" s="161"/>
      <c r="E41" s="161"/>
      <c r="F41" s="161"/>
      <c r="G41" s="161"/>
      <c r="H41" s="161"/>
      <c r="I41" s="161"/>
    </row>
    <row r="42" spans="1:9" ht="22" customHeight="1">
      <c r="A42" s="161" t="s">
        <v>61</v>
      </c>
      <c r="B42" s="161"/>
      <c r="C42" s="161"/>
      <c r="D42" s="161"/>
      <c r="E42" s="161"/>
      <c r="F42" s="161"/>
      <c r="G42" s="161"/>
      <c r="H42" s="161"/>
      <c r="I42" s="161"/>
    </row>
    <row r="43" spans="1:9" ht="22" customHeight="1">
      <c r="A43" s="159" t="s">
        <v>206</v>
      </c>
      <c r="B43" s="159"/>
      <c r="C43" s="159"/>
      <c r="D43" s="159"/>
      <c r="E43" s="159"/>
      <c r="F43" s="159"/>
      <c r="G43" s="159"/>
      <c r="H43" s="159"/>
      <c r="I43" s="159"/>
    </row>
    <row r="44" spans="1:9" ht="22" customHeight="1">
      <c r="A44" s="160" t="s">
        <v>79</v>
      </c>
      <c r="B44" s="160"/>
      <c r="C44" s="160"/>
      <c r="D44" s="160"/>
      <c r="E44" s="160"/>
      <c r="F44" s="160"/>
      <c r="G44" s="160"/>
      <c r="H44" s="160"/>
      <c r="I44" s="160"/>
    </row>
    <row r="45" spans="1:9" s="26" customFormat="1" ht="9" customHeight="1">
      <c r="B45" s="27"/>
      <c r="C45" s="27"/>
      <c r="D45" s="27"/>
      <c r="E45" s="27"/>
      <c r="F45" s="27"/>
      <c r="G45" s="27"/>
      <c r="H45" s="27"/>
      <c r="I45" s="49"/>
    </row>
    <row r="46" spans="1:9" ht="22" customHeight="1">
      <c r="B46" s="53" t="s">
        <v>55</v>
      </c>
      <c r="C46" s="158" t="s">
        <v>56</v>
      </c>
      <c r="D46" s="158"/>
      <c r="E46" s="158"/>
      <c r="G46" s="158" t="s">
        <v>57</v>
      </c>
      <c r="H46" s="158"/>
      <c r="I46" s="158"/>
    </row>
    <row r="47" spans="1:9" ht="22" customHeight="1">
      <c r="B47" s="55"/>
      <c r="C47" s="158" t="s">
        <v>58</v>
      </c>
      <c r="D47" s="158"/>
      <c r="E47" s="158"/>
      <c r="G47" s="158" t="s">
        <v>58</v>
      </c>
      <c r="H47" s="158"/>
      <c r="I47" s="158"/>
    </row>
    <row r="48" spans="1:9" ht="22" customHeight="1">
      <c r="B48" s="28"/>
      <c r="C48" s="56" t="s">
        <v>52</v>
      </c>
      <c r="D48" s="56"/>
      <c r="E48" s="56" t="s">
        <v>53</v>
      </c>
      <c r="F48" s="47"/>
      <c r="G48" s="56" t="s">
        <v>52</v>
      </c>
      <c r="H48" s="56"/>
      <c r="I48" s="56" t="s">
        <v>53</v>
      </c>
    </row>
    <row r="49" spans="1:9" ht="22" customHeight="1">
      <c r="B49" s="28"/>
      <c r="C49" s="56" t="s">
        <v>214</v>
      </c>
      <c r="D49" s="56"/>
      <c r="E49" s="56" t="s">
        <v>54</v>
      </c>
      <c r="F49" s="47"/>
      <c r="G49" s="56" t="s">
        <v>214</v>
      </c>
      <c r="H49" s="56"/>
      <c r="I49" s="56" t="s">
        <v>54</v>
      </c>
    </row>
    <row r="50" spans="1:9" ht="22" customHeight="1">
      <c r="B50" s="28"/>
      <c r="C50" s="55">
        <v>2025</v>
      </c>
      <c r="D50" s="55"/>
      <c r="E50" s="59">
        <v>2024</v>
      </c>
      <c r="F50" s="59"/>
      <c r="G50" s="55">
        <v>2025</v>
      </c>
      <c r="H50" s="55"/>
      <c r="I50" s="59">
        <v>2024</v>
      </c>
    </row>
    <row r="51" spans="1:9" s="26" customFormat="1" ht="22" customHeight="1">
      <c r="A51" s="27"/>
      <c r="B51" s="28"/>
      <c r="C51" s="56" t="s">
        <v>51</v>
      </c>
      <c r="D51" s="30"/>
      <c r="E51" s="29"/>
      <c r="F51" s="30"/>
      <c r="G51" s="56" t="s">
        <v>51</v>
      </c>
      <c r="H51" s="30"/>
      <c r="I51" s="29"/>
    </row>
    <row r="52" spans="1:9" ht="22" customHeight="1">
      <c r="A52" s="50" t="s">
        <v>129</v>
      </c>
      <c r="B52" s="28"/>
      <c r="C52" s="28"/>
      <c r="D52" s="28"/>
      <c r="E52" s="28"/>
      <c r="F52" s="38"/>
      <c r="G52" s="28"/>
      <c r="H52" s="28"/>
      <c r="I52" s="28"/>
    </row>
    <row r="53" spans="1:9" ht="22" customHeight="1">
      <c r="A53" s="124" t="s">
        <v>130</v>
      </c>
    </row>
    <row r="54" spans="1:9" ht="22" customHeight="1">
      <c r="A54" s="51" t="s">
        <v>106</v>
      </c>
    </row>
    <row r="55" spans="1:9" ht="22" customHeight="1">
      <c r="A55" s="57" t="s">
        <v>104</v>
      </c>
      <c r="B55" s="96">
        <v>14.1</v>
      </c>
      <c r="C55" s="32">
        <v>111535</v>
      </c>
      <c r="D55" s="33"/>
      <c r="E55" s="32">
        <v>127004</v>
      </c>
      <c r="F55" s="34"/>
      <c r="G55" s="32">
        <v>111535</v>
      </c>
      <c r="H55" s="34"/>
      <c r="I55" s="32">
        <v>127004</v>
      </c>
    </row>
    <row r="56" spans="1:9" ht="22" customHeight="1">
      <c r="A56" s="51" t="s">
        <v>76</v>
      </c>
      <c r="B56" s="48" t="s">
        <v>114</v>
      </c>
      <c r="C56" s="32">
        <v>128899</v>
      </c>
      <c r="D56" s="33"/>
      <c r="E56" s="32">
        <v>222784</v>
      </c>
      <c r="F56" s="34"/>
      <c r="G56" s="32">
        <v>127558</v>
      </c>
      <c r="H56" s="34"/>
      <c r="I56" s="32">
        <v>221393</v>
      </c>
    </row>
    <row r="57" spans="1:9" ht="22" customHeight="1">
      <c r="A57" s="51" t="s">
        <v>143</v>
      </c>
      <c r="B57" s="129" t="s">
        <v>169</v>
      </c>
      <c r="C57" s="32">
        <v>1084</v>
      </c>
      <c r="D57" s="33"/>
      <c r="E57" s="32">
        <v>4257</v>
      </c>
      <c r="F57" s="34"/>
      <c r="G57" s="32">
        <v>1084</v>
      </c>
      <c r="H57" s="34"/>
      <c r="I57" s="32">
        <v>4257</v>
      </c>
    </row>
    <row r="58" spans="1:9" ht="22" customHeight="1">
      <c r="A58" s="51" t="s">
        <v>165</v>
      </c>
      <c r="B58" s="48"/>
      <c r="C58" s="32"/>
      <c r="D58" s="33"/>
      <c r="E58" s="150"/>
      <c r="F58" s="34"/>
      <c r="G58" s="150"/>
      <c r="H58" s="34"/>
      <c r="I58" s="150"/>
    </row>
    <row r="59" spans="1:9" ht="22" customHeight="1">
      <c r="A59" s="57" t="s">
        <v>104</v>
      </c>
      <c r="B59" s="129">
        <v>16</v>
      </c>
      <c r="C59" s="32">
        <v>6862</v>
      </c>
      <c r="D59" s="33"/>
      <c r="E59" s="32">
        <v>6862</v>
      </c>
      <c r="F59" s="34"/>
      <c r="G59" s="150">
        <v>0</v>
      </c>
      <c r="H59" s="34"/>
      <c r="I59" s="150">
        <v>0</v>
      </c>
    </row>
    <row r="60" spans="1:9" ht="22" customHeight="1">
      <c r="A60" s="51" t="s">
        <v>109</v>
      </c>
      <c r="B60" s="48" t="s">
        <v>171</v>
      </c>
      <c r="C60" s="39">
        <v>7255</v>
      </c>
      <c r="D60" s="33"/>
      <c r="E60" s="32">
        <v>5913</v>
      </c>
      <c r="F60" s="34"/>
      <c r="G60" s="39">
        <v>6988</v>
      </c>
      <c r="H60" s="34"/>
      <c r="I60" s="32">
        <f>5661+1</f>
        <v>5662</v>
      </c>
    </row>
    <row r="61" spans="1:9" ht="22" customHeight="1">
      <c r="A61" s="51" t="s">
        <v>105</v>
      </c>
      <c r="B61" s="48" t="s">
        <v>115</v>
      </c>
      <c r="C61" s="150">
        <v>0</v>
      </c>
      <c r="D61" s="33"/>
      <c r="E61" s="150">
        <v>0</v>
      </c>
      <c r="F61" s="34"/>
      <c r="G61" s="32">
        <v>50000</v>
      </c>
      <c r="H61" s="34"/>
      <c r="I61" s="32">
        <v>47000</v>
      </c>
    </row>
    <row r="62" spans="1:9" ht="22" hidden="1" customHeight="1">
      <c r="A62" s="51" t="s">
        <v>112</v>
      </c>
      <c r="B62" s="48"/>
      <c r="C62" s="121"/>
      <c r="D62" s="33"/>
      <c r="E62" s="150"/>
      <c r="F62" s="34"/>
      <c r="G62" s="150"/>
      <c r="H62" s="34"/>
      <c r="I62" s="150"/>
    </row>
    <row r="63" spans="1:9" ht="22" customHeight="1">
      <c r="A63" s="51" t="s">
        <v>8</v>
      </c>
      <c r="B63" s="48"/>
      <c r="C63" s="39">
        <v>27335</v>
      </c>
      <c r="D63" s="33"/>
      <c r="E63" s="39">
        <v>31673</v>
      </c>
      <c r="F63" s="34"/>
      <c r="G63" s="39">
        <v>26358</v>
      </c>
      <c r="H63" s="34"/>
      <c r="I63" s="39">
        <v>30522</v>
      </c>
    </row>
    <row r="64" spans="1:9" ht="22" customHeight="1">
      <c r="A64" s="52" t="s">
        <v>146</v>
      </c>
      <c r="B64" s="48"/>
      <c r="C64" s="40">
        <f>SUM(C55:C63)</f>
        <v>282970</v>
      </c>
      <c r="D64" s="36"/>
      <c r="E64" s="40">
        <f>SUM(E55:E63)</f>
        <v>398493</v>
      </c>
      <c r="F64" s="36"/>
      <c r="G64" s="40">
        <f>SUM(G55:G63)</f>
        <v>323523</v>
      </c>
      <c r="H64" s="36"/>
      <c r="I64" s="40">
        <f>SUM(I55:I63)</f>
        <v>435838</v>
      </c>
    </row>
    <row r="65" spans="1:9" ht="22" customHeight="1">
      <c r="A65" s="52"/>
      <c r="B65" s="48"/>
      <c r="C65" s="36"/>
      <c r="D65" s="36"/>
      <c r="E65" s="36"/>
      <c r="F65" s="36"/>
      <c r="G65" s="36"/>
      <c r="H65" s="36"/>
      <c r="I65" s="36"/>
    </row>
    <row r="66" spans="1:9" ht="22" customHeight="1">
      <c r="A66" s="124" t="s">
        <v>131</v>
      </c>
      <c r="B66" s="48"/>
      <c r="C66" s="36"/>
      <c r="D66" s="36"/>
      <c r="E66" s="36"/>
      <c r="F66" s="36"/>
      <c r="G66" s="36"/>
      <c r="H66" s="36"/>
      <c r="I66" s="36"/>
    </row>
    <row r="67" spans="1:9" ht="22" customHeight="1">
      <c r="A67" s="51" t="s">
        <v>166</v>
      </c>
      <c r="B67" s="48"/>
      <c r="C67" s="36"/>
      <c r="D67" s="36"/>
      <c r="E67" s="36"/>
      <c r="F67" s="36"/>
      <c r="G67" s="36"/>
      <c r="H67" s="36"/>
      <c r="I67" s="36"/>
    </row>
    <row r="68" spans="1:9" ht="22" customHeight="1">
      <c r="A68" s="57" t="s">
        <v>167</v>
      </c>
      <c r="B68" s="129">
        <v>16</v>
      </c>
      <c r="C68" s="36">
        <v>30307</v>
      </c>
      <c r="D68" s="36"/>
      <c r="E68" s="36">
        <v>35453</v>
      </c>
      <c r="F68" s="36"/>
      <c r="G68" s="150">
        <v>0</v>
      </c>
      <c r="H68" s="36"/>
      <c r="I68" s="150">
        <v>0</v>
      </c>
    </row>
    <row r="69" spans="1:9" ht="22" customHeight="1">
      <c r="A69" s="51" t="s">
        <v>78</v>
      </c>
      <c r="B69" s="48" t="s">
        <v>171</v>
      </c>
      <c r="C69" s="39">
        <v>24235</v>
      </c>
      <c r="D69" s="33"/>
      <c r="E69" s="39">
        <v>24236</v>
      </c>
      <c r="F69" s="34"/>
      <c r="G69" s="39">
        <f>23581</f>
        <v>23581</v>
      </c>
      <c r="H69" s="34"/>
      <c r="I69" s="32">
        <v>23379</v>
      </c>
    </row>
    <row r="70" spans="1:9" ht="22" customHeight="1">
      <c r="A70" s="51" t="s">
        <v>9</v>
      </c>
      <c r="B70" s="48">
        <v>18</v>
      </c>
      <c r="C70" s="39">
        <v>58898</v>
      </c>
      <c r="D70" s="33"/>
      <c r="E70" s="39">
        <v>58250</v>
      </c>
      <c r="F70" s="34"/>
      <c r="G70" s="39">
        <v>58140</v>
      </c>
      <c r="H70" s="34"/>
      <c r="I70" s="39">
        <v>56611</v>
      </c>
    </row>
    <row r="71" spans="1:9" ht="22" customHeight="1">
      <c r="A71" s="52" t="s">
        <v>150</v>
      </c>
      <c r="B71" s="31"/>
      <c r="C71" s="40">
        <f>SUM(C68:C70)</f>
        <v>113440</v>
      </c>
      <c r="D71" s="36"/>
      <c r="E71" s="40">
        <f>SUM(E68:E70)</f>
        <v>117939</v>
      </c>
      <c r="F71" s="36"/>
      <c r="G71" s="40">
        <f>SUM(G68:G70)</f>
        <v>81721</v>
      </c>
      <c r="H71" s="36"/>
      <c r="I71" s="40">
        <f>SUM(I68:I70)</f>
        <v>79990</v>
      </c>
    </row>
    <row r="72" spans="1:9" ht="22" customHeight="1">
      <c r="A72" s="124" t="s">
        <v>147</v>
      </c>
      <c r="B72" s="31"/>
      <c r="C72" s="40">
        <f>SUM(C64,C71)</f>
        <v>396410</v>
      </c>
      <c r="D72" s="36"/>
      <c r="E72" s="40">
        <f>SUM(E64,E71)</f>
        <v>516432</v>
      </c>
      <c r="F72" s="36"/>
      <c r="G72" s="40">
        <f>SUM(G64,G71)</f>
        <v>405244</v>
      </c>
      <c r="H72" s="36"/>
      <c r="I72" s="40">
        <f>SUM(I64,I71)</f>
        <v>515828</v>
      </c>
    </row>
    <row r="73" spans="1:9" ht="22" customHeight="1">
      <c r="B73" s="31"/>
      <c r="C73" s="41"/>
      <c r="D73" s="41"/>
      <c r="E73" s="41"/>
      <c r="F73" s="41"/>
      <c r="G73" s="41"/>
      <c r="H73" s="41"/>
      <c r="I73" s="41"/>
    </row>
    <row r="82" spans="1:9" s="26" customFormat="1" ht="22" customHeight="1">
      <c r="A82" s="161" t="s">
        <v>49</v>
      </c>
      <c r="B82" s="161"/>
      <c r="C82" s="161"/>
      <c r="D82" s="161"/>
      <c r="E82" s="161"/>
      <c r="F82" s="161"/>
      <c r="G82" s="161"/>
      <c r="H82" s="161"/>
      <c r="I82" s="161"/>
    </row>
    <row r="83" spans="1:9" s="26" customFormat="1" ht="22" customHeight="1">
      <c r="A83" s="161" t="s">
        <v>61</v>
      </c>
      <c r="B83" s="161"/>
      <c r="C83" s="161"/>
      <c r="D83" s="161"/>
      <c r="E83" s="161"/>
      <c r="F83" s="161"/>
      <c r="G83" s="161"/>
      <c r="H83" s="161"/>
      <c r="I83" s="161"/>
    </row>
    <row r="84" spans="1:9" s="26" customFormat="1" ht="22" customHeight="1">
      <c r="A84" s="159" t="s">
        <v>206</v>
      </c>
      <c r="B84" s="159"/>
      <c r="C84" s="159"/>
      <c r="D84" s="159"/>
      <c r="E84" s="159"/>
      <c r="F84" s="159"/>
      <c r="G84" s="159"/>
      <c r="H84" s="159"/>
      <c r="I84" s="159"/>
    </row>
    <row r="85" spans="1:9" s="26" customFormat="1" ht="22" customHeight="1">
      <c r="A85" s="160" t="s">
        <v>79</v>
      </c>
      <c r="B85" s="160"/>
      <c r="C85" s="160"/>
      <c r="D85" s="160"/>
      <c r="E85" s="160"/>
      <c r="F85" s="160"/>
      <c r="G85" s="160"/>
      <c r="H85" s="160"/>
      <c r="I85" s="160"/>
    </row>
    <row r="86" spans="1:9" ht="9" customHeight="1">
      <c r="A86" s="26"/>
      <c r="I86" s="49"/>
    </row>
    <row r="87" spans="1:9" s="26" customFormat="1" ht="22" customHeight="1">
      <c r="A87" s="27"/>
      <c r="B87" s="53" t="s">
        <v>55</v>
      </c>
      <c r="C87" s="158" t="s">
        <v>56</v>
      </c>
      <c r="D87" s="158"/>
      <c r="E87" s="158"/>
      <c r="F87" s="27"/>
      <c r="G87" s="158" t="s">
        <v>57</v>
      </c>
      <c r="H87" s="158"/>
      <c r="I87" s="158"/>
    </row>
    <row r="88" spans="1:9" s="26" customFormat="1" ht="22" customHeight="1">
      <c r="A88" s="27"/>
      <c r="B88" s="55"/>
      <c r="C88" s="158" t="s">
        <v>58</v>
      </c>
      <c r="D88" s="158"/>
      <c r="E88" s="158"/>
      <c r="F88" s="27"/>
      <c r="G88" s="158" t="s">
        <v>58</v>
      </c>
      <c r="H88" s="158"/>
      <c r="I88" s="158"/>
    </row>
    <row r="89" spans="1:9" s="26" customFormat="1" ht="22" customHeight="1">
      <c r="A89" s="27"/>
      <c r="B89" s="28"/>
      <c r="C89" s="56" t="s">
        <v>52</v>
      </c>
      <c r="D89" s="56"/>
      <c r="E89" s="56" t="s">
        <v>53</v>
      </c>
      <c r="F89" s="47"/>
      <c r="G89" s="56" t="s">
        <v>52</v>
      </c>
      <c r="H89" s="56"/>
      <c r="I89" s="56" t="s">
        <v>53</v>
      </c>
    </row>
    <row r="90" spans="1:9" ht="22" customHeight="1">
      <c r="B90" s="28"/>
      <c r="C90" s="56" t="s">
        <v>214</v>
      </c>
      <c r="D90" s="56"/>
      <c r="E90" s="56" t="s">
        <v>54</v>
      </c>
      <c r="F90" s="47"/>
      <c r="G90" s="56" t="s">
        <v>214</v>
      </c>
      <c r="H90" s="56"/>
      <c r="I90" s="56" t="s">
        <v>54</v>
      </c>
    </row>
    <row r="91" spans="1:9" ht="22" customHeight="1">
      <c r="B91" s="28"/>
      <c r="C91" s="55">
        <v>2025</v>
      </c>
      <c r="D91" s="55"/>
      <c r="E91" s="59">
        <v>2024</v>
      </c>
      <c r="F91" s="59"/>
      <c r="G91" s="55">
        <v>2025</v>
      </c>
      <c r="H91" s="55"/>
      <c r="I91" s="59">
        <v>2024</v>
      </c>
    </row>
    <row r="92" spans="1:9" ht="22" customHeight="1">
      <c r="B92" s="28"/>
      <c r="C92" s="56" t="s">
        <v>51</v>
      </c>
      <c r="D92" s="30"/>
      <c r="E92" s="29"/>
      <c r="F92" s="30"/>
      <c r="G92" s="56" t="s">
        <v>51</v>
      </c>
      <c r="H92" s="30"/>
      <c r="I92" s="29"/>
    </row>
    <row r="93" spans="1:9" ht="22" customHeight="1">
      <c r="A93" s="106" t="s">
        <v>132</v>
      </c>
      <c r="B93" s="28"/>
      <c r="C93" s="56"/>
      <c r="D93" s="30"/>
      <c r="E93" s="29"/>
      <c r="F93" s="30"/>
      <c r="G93" s="56"/>
      <c r="H93" s="30"/>
      <c r="I93" s="29"/>
    </row>
    <row r="94" spans="1:9" ht="22" customHeight="1">
      <c r="A94" s="124" t="s">
        <v>133</v>
      </c>
      <c r="C94" s="41"/>
      <c r="D94" s="41"/>
      <c r="E94" s="41"/>
      <c r="F94" s="41"/>
      <c r="G94" s="41"/>
      <c r="H94" s="41"/>
      <c r="I94" s="41"/>
    </row>
    <row r="95" spans="1:9" ht="22" customHeight="1">
      <c r="A95" s="123" t="s">
        <v>134</v>
      </c>
      <c r="C95" s="41"/>
      <c r="D95" s="41"/>
      <c r="E95" s="41"/>
      <c r="F95" s="41"/>
      <c r="G95" s="41"/>
      <c r="H95" s="41"/>
      <c r="I95" s="41"/>
    </row>
    <row r="96" spans="1:9" ht="22" customHeight="1">
      <c r="A96" s="51" t="s">
        <v>80</v>
      </c>
      <c r="C96" s="41"/>
      <c r="D96" s="41"/>
      <c r="E96" s="41"/>
      <c r="F96" s="41"/>
      <c r="G96" s="41"/>
      <c r="H96" s="41"/>
      <c r="I96" s="41"/>
    </row>
    <row r="97" spans="1:9" ht="22" customHeight="1" thickBot="1">
      <c r="A97" s="51" t="s">
        <v>10</v>
      </c>
      <c r="B97" s="31"/>
      <c r="C97" s="42">
        <v>300000</v>
      </c>
      <c r="D97" s="33"/>
      <c r="E97" s="42">
        <v>300000</v>
      </c>
      <c r="F97" s="34"/>
      <c r="G97" s="42">
        <v>300000</v>
      </c>
      <c r="H97" s="34"/>
      <c r="I97" s="42">
        <v>300000</v>
      </c>
    </row>
    <row r="98" spans="1:9" ht="22" customHeight="1" thickTop="1">
      <c r="A98" s="51" t="s">
        <v>116</v>
      </c>
      <c r="C98" s="41"/>
      <c r="D98" s="41"/>
      <c r="E98" s="41"/>
      <c r="F98" s="41"/>
      <c r="G98" s="41"/>
      <c r="H98" s="41"/>
      <c r="I98" s="41"/>
    </row>
    <row r="99" spans="1:9" ht="22" customHeight="1">
      <c r="A99" s="51" t="s">
        <v>117</v>
      </c>
      <c r="C99" s="32">
        <v>300000</v>
      </c>
      <c r="D99" s="41"/>
      <c r="E99" s="32">
        <v>300000</v>
      </c>
      <c r="F99" s="41"/>
      <c r="G99" s="32">
        <v>300000</v>
      </c>
      <c r="H99" s="43"/>
      <c r="I99" s="32">
        <v>300000</v>
      </c>
    </row>
    <row r="100" spans="1:9" ht="22" customHeight="1">
      <c r="A100" s="51" t="s">
        <v>118</v>
      </c>
      <c r="B100" s="31"/>
      <c r="C100" s="32">
        <v>317618</v>
      </c>
      <c r="D100" s="32"/>
      <c r="E100" s="32">
        <v>317618</v>
      </c>
      <c r="F100" s="41"/>
      <c r="G100" s="32">
        <v>317618</v>
      </c>
      <c r="H100" s="43"/>
      <c r="I100" s="32">
        <v>317618</v>
      </c>
    </row>
    <row r="101" spans="1:9" ht="22" customHeight="1">
      <c r="A101" s="125" t="s">
        <v>135</v>
      </c>
      <c r="C101" s="41"/>
      <c r="D101" s="41"/>
      <c r="E101" s="32"/>
      <c r="F101" s="41"/>
      <c r="G101" s="41"/>
      <c r="H101" s="41"/>
      <c r="I101" s="32"/>
    </row>
    <row r="102" spans="1:9" ht="22" customHeight="1">
      <c r="A102" s="51" t="s">
        <v>81</v>
      </c>
      <c r="B102" s="31"/>
    </row>
    <row r="103" spans="1:9" ht="22" customHeight="1">
      <c r="A103" s="87" t="s">
        <v>82</v>
      </c>
      <c r="B103" s="31"/>
      <c r="C103" s="32">
        <v>30000</v>
      </c>
      <c r="D103" s="43"/>
      <c r="E103" s="32">
        <v>30000</v>
      </c>
      <c r="F103" s="41"/>
      <c r="G103" s="32">
        <v>30000</v>
      </c>
      <c r="H103" s="43"/>
      <c r="I103" s="32">
        <v>30000</v>
      </c>
    </row>
    <row r="104" spans="1:9" ht="22" customHeight="1">
      <c r="A104" s="51" t="s">
        <v>12</v>
      </c>
      <c r="B104" s="31"/>
      <c r="C104" s="43">
        <v>59968</v>
      </c>
      <c r="D104" s="43"/>
      <c r="E104" s="32">
        <v>106252</v>
      </c>
      <c r="F104" s="41"/>
      <c r="G104" s="43">
        <v>40054</v>
      </c>
      <c r="H104" s="43"/>
      <c r="I104" s="32">
        <v>100787</v>
      </c>
    </row>
    <row r="105" spans="1:9" ht="22" customHeight="1">
      <c r="A105" s="51" t="s">
        <v>83</v>
      </c>
      <c r="B105" s="31"/>
      <c r="C105" s="44">
        <v>-40668</v>
      </c>
      <c r="D105" s="43"/>
      <c r="E105" s="37">
        <v>-40668</v>
      </c>
      <c r="F105" s="41"/>
      <c r="G105" s="44">
        <v>57169</v>
      </c>
      <c r="H105" s="43"/>
      <c r="I105" s="37">
        <v>57169</v>
      </c>
    </row>
    <row r="106" spans="1:9" ht="22" customHeight="1">
      <c r="A106" s="51" t="s">
        <v>196</v>
      </c>
      <c r="B106" s="31"/>
      <c r="C106" s="43"/>
      <c r="D106" s="43"/>
      <c r="E106" s="32"/>
      <c r="F106" s="41"/>
      <c r="G106" s="43"/>
      <c r="H106" s="43"/>
      <c r="I106" s="32"/>
    </row>
    <row r="107" spans="1:9" ht="22" customHeight="1">
      <c r="A107" s="87" t="s">
        <v>138</v>
      </c>
      <c r="C107" s="36">
        <f>SUM(C99:C105)</f>
        <v>666918</v>
      </c>
      <c r="D107" s="36"/>
      <c r="E107" s="36">
        <f>SUM(E99:E105)</f>
        <v>713202</v>
      </c>
      <c r="F107" s="36"/>
      <c r="G107" s="36">
        <f>SUM(G99:G105)</f>
        <v>744841</v>
      </c>
      <c r="H107" s="36"/>
      <c r="I107" s="36">
        <f>SUM(I99:I105)</f>
        <v>805574</v>
      </c>
    </row>
    <row r="108" spans="1:9" ht="22" customHeight="1">
      <c r="A108" s="51" t="s">
        <v>89</v>
      </c>
      <c r="C108" s="44">
        <v>158012</v>
      </c>
      <c r="D108" s="43"/>
      <c r="E108" s="37">
        <v>153685</v>
      </c>
      <c r="F108" s="36"/>
      <c r="G108" s="151">
        <v>0</v>
      </c>
      <c r="H108" s="36"/>
      <c r="I108" s="151">
        <v>0</v>
      </c>
    </row>
    <row r="109" spans="1:9" ht="22" customHeight="1">
      <c r="A109" s="126" t="s">
        <v>136</v>
      </c>
      <c r="C109" s="141">
        <f>SUM(C107:C108)</f>
        <v>824930</v>
      </c>
      <c r="D109" s="142"/>
      <c r="E109" s="141">
        <f>SUM(E107:E108)</f>
        <v>866887</v>
      </c>
      <c r="F109" s="142"/>
      <c r="G109" s="141">
        <f>SUM(G107:G108)</f>
        <v>744841</v>
      </c>
      <c r="H109" s="142"/>
      <c r="I109" s="141">
        <f>SUM(I107:I108)</f>
        <v>805574</v>
      </c>
    </row>
    <row r="110" spans="1:9" ht="22" customHeight="1" thickBot="1">
      <c r="A110" s="124" t="s">
        <v>137</v>
      </c>
      <c r="C110" s="143">
        <f>C72+C109</f>
        <v>1221340</v>
      </c>
      <c r="D110" s="142"/>
      <c r="E110" s="143">
        <f>E72+E109</f>
        <v>1383319</v>
      </c>
      <c r="F110" s="142"/>
      <c r="G110" s="143">
        <f>G72+G109</f>
        <v>1150085</v>
      </c>
      <c r="H110" s="142"/>
      <c r="I110" s="143">
        <f>I72+I109</f>
        <v>1321402</v>
      </c>
    </row>
    <row r="111" spans="1:9" ht="22" customHeight="1" thickTop="1">
      <c r="C111" s="41"/>
      <c r="D111" s="41"/>
      <c r="E111" s="41"/>
      <c r="F111" s="41"/>
      <c r="G111" s="41"/>
      <c r="H111" s="41"/>
      <c r="I111" s="41"/>
    </row>
    <row r="112" spans="1:9" ht="22" customHeight="1">
      <c r="C112" s="152">
        <f>C37-C110</f>
        <v>0</v>
      </c>
      <c r="D112" s="152"/>
      <c r="E112" s="152">
        <f>E37-E110</f>
        <v>0</v>
      </c>
      <c r="F112" s="152"/>
      <c r="G112" s="152">
        <f>G37-G110</f>
        <v>0</v>
      </c>
      <c r="H112" s="152"/>
      <c r="I112" s="152">
        <f>I37-I110</f>
        <v>0</v>
      </c>
    </row>
    <row r="118" spans="1:9" ht="22" customHeight="1">
      <c r="C118" s="45"/>
      <c r="D118" s="45"/>
      <c r="E118" s="45"/>
      <c r="F118" s="45"/>
      <c r="G118" s="45"/>
      <c r="H118" s="45"/>
      <c r="I118" s="45"/>
    </row>
    <row r="121" spans="1:9" ht="22" customHeight="1">
      <c r="A121" s="27" t="s">
        <v>60</v>
      </c>
    </row>
  </sheetData>
  <mergeCells count="24">
    <mergeCell ref="A42:I42"/>
    <mergeCell ref="A43:I43"/>
    <mergeCell ref="A44:I44"/>
    <mergeCell ref="A82:I82"/>
    <mergeCell ref="A83:I83"/>
    <mergeCell ref="C46:E46"/>
    <mergeCell ref="G46:I46"/>
    <mergeCell ref="C47:E47"/>
    <mergeCell ref="G47:I47"/>
    <mergeCell ref="A1:I1"/>
    <mergeCell ref="A2:I2"/>
    <mergeCell ref="A3:I3"/>
    <mergeCell ref="A4:I4"/>
    <mergeCell ref="A41:I41"/>
    <mergeCell ref="C6:E6"/>
    <mergeCell ref="G6:I6"/>
    <mergeCell ref="C7:E7"/>
    <mergeCell ref="G7:I7"/>
    <mergeCell ref="C88:E88"/>
    <mergeCell ref="G88:I88"/>
    <mergeCell ref="C87:E87"/>
    <mergeCell ref="G87:I87"/>
    <mergeCell ref="A84:I84"/>
    <mergeCell ref="A85:I85"/>
  </mergeCells>
  <printOptions horizontalCentered="1"/>
  <pageMargins left="0.7" right="0.2" top="1" bottom="1" header="0.6" footer="0.3"/>
  <pageSetup paperSize="9" scale="80" orientation="portrait" r:id="rId1"/>
  <rowBreaks count="2" manualBreakCount="2">
    <brk id="40" max="16383" man="1"/>
    <brk id="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4C0AA-747B-46C5-9765-4F0944373877}">
  <sheetPr>
    <tabColor rgb="FF00B050"/>
  </sheetPr>
  <dimension ref="A1:I105"/>
  <sheetViews>
    <sheetView tabSelected="1" zoomScale="80" zoomScaleNormal="80" zoomScaleSheetLayoutView="80" workbookViewId="0">
      <selection activeCell="L11" sqref="L11"/>
    </sheetView>
  </sheetViews>
  <sheetFormatPr defaultColWidth="9.1796875" defaultRowHeight="15.5"/>
  <cols>
    <col min="1" max="1" width="54.453125" style="2" customWidth="1"/>
    <col min="2" max="2" width="6.453125" style="2" bestFit="1" customWidth="1"/>
    <col min="3" max="3" width="10.6328125" style="2" customWidth="1"/>
    <col min="4" max="4" width="1.81640625" style="2" customWidth="1"/>
    <col min="5" max="5" width="10.6328125" style="2" customWidth="1"/>
    <col min="6" max="6" width="1.81640625" style="2" customWidth="1"/>
    <col min="7" max="7" width="10.1796875" style="2" bestFit="1" customWidth="1"/>
    <col min="8" max="8" width="1.81640625" style="2" customWidth="1"/>
    <col min="9" max="9" width="10.6328125" style="2" customWidth="1"/>
    <col min="10" max="16384" width="9.1796875" style="2"/>
  </cols>
  <sheetData>
    <row r="1" spans="1:9" ht="22" customHeight="1">
      <c r="A1" s="164" t="s">
        <v>49</v>
      </c>
      <c r="B1" s="164"/>
      <c r="C1" s="164"/>
      <c r="D1" s="164"/>
      <c r="E1" s="164"/>
      <c r="F1" s="164"/>
      <c r="G1" s="164"/>
      <c r="H1" s="164"/>
      <c r="I1" s="164"/>
    </row>
    <row r="2" spans="1:9" ht="22" customHeight="1">
      <c r="A2" s="164" t="s">
        <v>62</v>
      </c>
      <c r="B2" s="164"/>
      <c r="C2" s="164"/>
      <c r="D2" s="164"/>
      <c r="E2" s="164"/>
      <c r="F2" s="164"/>
      <c r="G2" s="164"/>
      <c r="H2" s="164"/>
      <c r="I2" s="164"/>
    </row>
    <row r="3" spans="1:9" ht="22" customHeight="1">
      <c r="A3" s="165" t="s">
        <v>208</v>
      </c>
      <c r="B3" s="165"/>
      <c r="C3" s="165"/>
      <c r="D3" s="165"/>
      <c r="E3" s="165"/>
      <c r="F3" s="165"/>
      <c r="G3" s="165"/>
      <c r="H3" s="165"/>
      <c r="I3" s="165"/>
    </row>
    <row r="4" spans="1:9" ht="22" customHeight="1">
      <c r="A4" s="164" t="s">
        <v>63</v>
      </c>
      <c r="B4" s="164"/>
      <c r="C4" s="164"/>
      <c r="D4" s="164"/>
      <c r="E4" s="164"/>
      <c r="F4" s="164"/>
      <c r="G4" s="164"/>
      <c r="H4" s="164"/>
      <c r="I4" s="164"/>
    </row>
    <row r="5" spans="1:9" ht="22" customHeight="1">
      <c r="A5" s="162" t="s">
        <v>79</v>
      </c>
      <c r="B5" s="162"/>
      <c r="C5" s="162"/>
      <c r="D5" s="162"/>
      <c r="E5" s="162"/>
      <c r="F5" s="162"/>
      <c r="G5" s="162"/>
      <c r="H5" s="162"/>
      <c r="I5" s="162"/>
    </row>
    <row r="6" spans="1:9" ht="9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22" customHeight="1">
      <c r="A7" s="3"/>
      <c r="B7" s="60" t="s">
        <v>55</v>
      </c>
      <c r="C7" s="158" t="s">
        <v>56</v>
      </c>
      <c r="D7" s="158"/>
      <c r="E7" s="158"/>
      <c r="F7" s="59"/>
      <c r="G7" s="163" t="s">
        <v>57</v>
      </c>
      <c r="H7" s="163"/>
      <c r="I7" s="163"/>
    </row>
    <row r="8" spans="1:9" ht="22" customHeight="1">
      <c r="A8" s="3"/>
      <c r="C8" s="158" t="s">
        <v>58</v>
      </c>
      <c r="D8" s="158"/>
      <c r="E8" s="158"/>
      <c r="F8" s="59"/>
      <c r="G8" s="163" t="s">
        <v>58</v>
      </c>
      <c r="H8" s="163"/>
      <c r="I8" s="163"/>
    </row>
    <row r="9" spans="1:9" ht="22" customHeight="1">
      <c r="B9" s="4"/>
      <c r="C9" s="55">
        <v>2025</v>
      </c>
      <c r="D9" s="55"/>
      <c r="E9" s="59">
        <v>2024</v>
      </c>
      <c r="F9" s="59"/>
      <c r="G9" s="55">
        <v>2025</v>
      </c>
      <c r="H9" s="55"/>
      <c r="I9" s="59">
        <v>2024</v>
      </c>
    </row>
    <row r="10" spans="1:9" ht="22" customHeight="1">
      <c r="A10" s="5" t="s">
        <v>13</v>
      </c>
      <c r="B10" s="6"/>
      <c r="C10" s="8"/>
      <c r="D10" s="8"/>
      <c r="E10" s="8"/>
      <c r="F10" s="8"/>
      <c r="G10" s="8"/>
      <c r="H10" s="8"/>
      <c r="I10" s="8"/>
    </row>
    <row r="11" spans="1:9" ht="22" customHeight="1">
      <c r="A11" s="61" t="s">
        <v>122</v>
      </c>
      <c r="B11" s="120" t="s">
        <v>172</v>
      </c>
      <c r="C11" s="94">
        <v>194426</v>
      </c>
      <c r="D11" s="7"/>
      <c r="E11" s="94">
        <v>290997</v>
      </c>
      <c r="F11" s="7"/>
      <c r="G11" s="7">
        <v>174355</v>
      </c>
      <c r="H11" s="7"/>
      <c r="I11" s="94">
        <v>269468</v>
      </c>
    </row>
    <row r="12" spans="1:9" ht="22" hidden="1" customHeight="1">
      <c r="A12" s="62" t="s">
        <v>119</v>
      </c>
      <c r="B12" s="120" t="s">
        <v>172</v>
      </c>
      <c r="C12" s="156"/>
      <c r="D12" s="7"/>
      <c r="E12" s="144"/>
      <c r="F12" s="7"/>
      <c r="G12" s="144"/>
      <c r="H12" s="7"/>
      <c r="I12" s="144"/>
    </row>
    <row r="13" spans="1:9" ht="22" hidden="1" customHeight="1">
      <c r="A13" s="62" t="s">
        <v>151</v>
      </c>
      <c r="B13" s="120" t="s">
        <v>154</v>
      </c>
      <c r="C13" s="156"/>
      <c r="D13" s="7"/>
      <c r="E13" s="144"/>
      <c r="F13" s="7"/>
      <c r="G13" s="144"/>
      <c r="H13" s="7"/>
      <c r="I13" s="144"/>
    </row>
    <row r="14" spans="1:9" ht="22" customHeight="1">
      <c r="A14" s="62" t="s">
        <v>14</v>
      </c>
      <c r="B14" s="10"/>
      <c r="C14" s="95">
        <v>3348</v>
      </c>
      <c r="D14" s="7"/>
      <c r="E14" s="95">
        <v>1472</v>
      </c>
      <c r="F14" s="7"/>
      <c r="G14" s="11">
        <v>3501</v>
      </c>
      <c r="H14" s="7"/>
      <c r="I14" s="95">
        <v>1850</v>
      </c>
    </row>
    <row r="15" spans="1:9" ht="22" customHeight="1">
      <c r="A15" s="122" t="s">
        <v>15</v>
      </c>
      <c r="B15" s="10"/>
      <c r="C15" s="12">
        <f>SUM(C11:C14)</f>
        <v>197774</v>
      </c>
      <c r="D15" s="7"/>
      <c r="E15" s="12">
        <f>SUM(E11:E14)</f>
        <v>292469</v>
      </c>
      <c r="F15" s="7"/>
      <c r="G15" s="12">
        <f>SUM(G11:G14)</f>
        <v>177856</v>
      </c>
      <c r="H15" s="7"/>
      <c r="I15" s="12">
        <f>SUM(I11:I14)</f>
        <v>271318</v>
      </c>
    </row>
    <row r="16" spans="1:9" ht="22" customHeight="1">
      <c r="A16" s="5"/>
      <c r="B16" s="10"/>
      <c r="C16" s="7"/>
      <c r="D16" s="7"/>
      <c r="E16" s="7"/>
      <c r="F16" s="7"/>
      <c r="G16" s="7"/>
      <c r="H16" s="7"/>
      <c r="I16" s="7"/>
    </row>
    <row r="17" spans="1:9" ht="22" customHeight="1">
      <c r="A17" s="5" t="s">
        <v>16</v>
      </c>
      <c r="B17" s="10"/>
      <c r="C17" s="7"/>
      <c r="D17" s="7"/>
      <c r="E17" s="7"/>
      <c r="F17" s="7"/>
      <c r="G17" s="7"/>
      <c r="H17" s="7"/>
      <c r="I17" s="7"/>
    </row>
    <row r="18" spans="1:9" ht="22" customHeight="1">
      <c r="A18" s="62" t="s">
        <v>17</v>
      </c>
      <c r="B18" s="10"/>
      <c r="C18" s="7">
        <v>131922</v>
      </c>
      <c r="D18" s="7"/>
      <c r="E18" s="94">
        <v>225069</v>
      </c>
      <c r="F18" s="7"/>
      <c r="G18" s="7">
        <v>121092</v>
      </c>
      <c r="H18" s="7"/>
      <c r="I18" s="94">
        <v>213679</v>
      </c>
    </row>
    <row r="19" spans="1:9" ht="22" customHeight="1">
      <c r="A19" s="62" t="s">
        <v>90</v>
      </c>
      <c r="B19" s="10"/>
      <c r="C19" s="7">
        <v>37493</v>
      </c>
      <c r="D19" s="7"/>
      <c r="E19" s="94">
        <v>39039</v>
      </c>
      <c r="F19" s="7"/>
      <c r="G19" s="7">
        <v>37493</v>
      </c>
      <c r="H19" s="7"/>
      <c r="I19" s="94">
        <v>39039</v>
      </c>
    </row>
    <row r="20" spans="1:9" ht="22" customHeight="1">
      <c r="A20" s="62" t="s">
        <v>18</v>
      </c>
      <c r="B20" s="10"/>
      <c r="C20" s="11">
        <v>28720</v>
      </c>
      <c r="D20" s="7"/>
      <c r="E20" s="95">
        <v>34271</v>
      </c>
      <c r="F20" s="7"/>
      <c r="G20" s="11">
        <v>25408</v>
      </c>
      <c r="H20" s="7"/>
      <c r="I20" s="95">
        <v>30782</v>
      </c>
    </row>
    <row r="21" spans="1:9" ht="22" customHeight="1">
      <c r="A21" s="122" t="s">
        <v>19</v>
      </c>
      <c r="B21" s="10"/>
      <c r="C21" s="11">
        <f>SUM(C18:C20)</f>
        <v>198135</v>
      </c>
      <c r="D21" s="7"/>
      <c r="E21" s="11">
        <f>SUM(E18:E20)</f>
        <v>298379</v>
      </c>
      <c r="F21" s="7"/>
      <c r="G21" s="11">
        <f>SUM(G18:G20)</f>
        <v>183993</v>
      </c>
      <c r="H21" s="7"/>
      <c r="I21" s="11">
        <f>SUM(I18:I20)</f>
        <v>283500</v>
      </c>
    </row>
    <row r="22" spans="1:9" ht="22" customHeight="1">
      <c r="A22" s="5"/>
      <c r="B22" s="10"/>
      <c r="C22" s="7"/>
      <c r="D22" s="7"/>
      <c r="E22" s="7"/>
      <c r="F22" s="7"/>
      <c r="G22" s="7"/>
      <c r="H22" s="7"/>
      <c r="I22" s="7"/>
    </row>
    <row r="23" spans="1:9" ht="22" customHeight="1">
      <c r="A23" s="5" t="s">
        <v>182</v>
      </c>
      <c r="B23" s="10"/>
      <c r="C23" s="7">
        <f>C15-C21</f>
        <v>-361</v>
      </c>
      <c r="D23" s="7">
        <v>0</v>
      </c>
      <c r="E23" s="7">
        <f>E15-E21</f>
        <v>-5910</v>
      </c>
      <c r="F23" s="7"/>
      <c r="G23" s="7">
        <f>G15-G21</f>
        <v>-6137</v>
      </c>
      <c r="H23" s="7"/>
      <c r="I23" s="7">
        <f>I15-I21</f>
        <v>-12182</v>
      </c>
    </row>
    <row r="24" spans="1:9" ht="22" customHeight="1">
      <c r="A24" s="9" t="s">
        <v>86</v>
      </c>
      <c r="B24" s="10"/>
      <c r="C24" s="7">
        <v>49</v>
      </c>
      <c r="D24" s="7"/>
      <c r="E24" s="94">
        <v>15</v>
      </c>
      <c r="F24" s="7"/>
      <c r="G24" s="7">
        <v>49</v>
      </c>
      <c r="H24" s="7"/>
      <c r="I24" s="94">
        <v>15</v>
      </c>
    </row>
    <row r="25" spans="1:9" ht="22" customHeight="1">
      <c r="A25" s="9" t="s">
        <v>87</v>
      </c>
      <c r="B25" s="10"/>
      <c r="C25" s="7">
        <v>-2095</v>
      </c>
      <c r="D25" s="7"/>
      <c r="E25" s="7">
        <v>-2336</v>
      </c>
      <c r="F25" s="8"/>
      <c r="G25" s="7">
        <v>-2068</v>
      </c>
      <c r="H25" s="7"/>
      <c r="I25" s="7">
        <v>-1935</v>
      </c>
    </row>
    <row r="26" spans="1:9" ht="22" customHeight="1">
      <c r="A26" s="9" t="s">
        <v>221</v>
      </c>
      <c r="B26" s="10"/>
      <c r="C26" s="7"/>
      <c r="D26" s="7"/>
      <c r="E26" s="7"/>
      <c r="F26" s="8"/>
      <c r="G26" s="7"/>
      <c r="H26" s="7"/>
      <c r="I26" s="7"/>
    </row>
    <row r="27" spans="1:9" ht="22" customHeight="1">
      <c r="A27" s="88" t="s">
        <v>222</v>
      </c>
      <c r="B27" s="10"/>
      <c r="C27" s="11">
        <v>386</v>
      </c>
      <c r="D27" s="7"/>
      <c r="E27" s="11">
        <v>-1818</v>
      </c>
      <c r="F27" s="8"/>
      <c r="G27" s="11">
        <v>386</v>
      </c>
      <c r="H27" s="7"/>
      <c r="I27" s="11">
        <v>-1818</v>
      </c>
    </row>
    <row r="28" spans="1:9" ht="22" customHeight="1">
      <c r="A28" s="5" t="s">
        <v>183</v>
      </c>
      <c r="B28" s="10"/>
      <c r="C28" s="7">
        <f>SUM(C23:C27)</f>
        <v>-2021</v>
      </c>
      <c r="D28" s="7"/>
      <c r="E28" s="7">
        <f>SUM(E23:E27)</f>
        <v>-10049</v>
      </c>
      <c r="F28" s="7"/>
      <c r="G28" s="7">
        <f>SUM(G23:G27)</f>
        <v>-7770</v>
      </c>
      <c r="H28" s="7"/>
      <c r="I28" s="7">
        <f>SUM(I23:I27)</f>
        <v>-15920</v>
      </c>
    </row>
    <row r="29" spans="1:9" ht="22" customHeight="1">
      <c r="A29" s="9" t="s">
        <v>223</v>
      </c>
      <c r="B29" s="6">
        <v>19</v>
      </c>
      <c r="C29" s="11">
        <v>383</v>
      </c>
      <c r="D29" s="7"/>
      <c r="E29" s="11">
        <v>352</v>
      </c>
      <c r="F29" s="8"/>
      <c r="G29" s="11">
        <v>394</v>
      </c>
      <c r="H29" s="7"/>
      <c r="I29" s="11">
        <v>345</v>
      </c>
    </row>
    <row r="30" spans="1:9" ht="22" customHeight="1">
      <c r="A30" s="5" t="s">
        <v>184</v>
      </c>
      <c r="B30" s="10"/>
      <c r="C30" s="12">
        <f>SUM(C28:C29)</f>
        <v>-1638</v>
      </c>
      <c r="D30" s="7"/>
      <c r="E30" s="12">
        <f>SUM(E28:E29)</f>
        <v>-9697</v>
      </c>
      <c r="F30" s="7"/>
      <c r="G30" s="12">
        <f>SUM(G28:G29)</f>
        <v>-7376</v>
      </c>
      <c r="H30" s="7"/>
      <c r="I30" s="12">
        <f>SUM(I28:I29)</f>
        <v>-15575</v>
      </c>
    </row>
    <row r="31" spans="1:9" ht="22" customHeight="1">
      <c r="A31" s="9"/>
      <c r="B31" s="10"/>
      <c r="C31" s="7"/>
      <c r="D31" s="7"/>
      <c r="E31" s="63"/>
      <c r="F31" s="7"/>
      <c r="G31" s="7"/>
      <c r="H31" s="7"/>
      <c r="I31" s="63"/>
    </row>
    <row r="32" spans="1:9" ht="22" hidden="1" customHeight="1">
      <c r="A32" s="5" t="s">
        <v>156</v>
      </c>
      <c r="B32" s="10"/>
      <c r="C32" s="7"/>
      <c r="D32" s="7"/>
      <c r="E32" s="63"/>
      <c r="F32" s="7"/>
      <c r="G32" s="7"/>
      <c r="H32" s="7"/>
      <c r="I32" s="63"/>
    </row>
    <row r="33" spans="1:9" ht="22" hidden="1" customHeight="1">
      <c r="A33" s="9" t="s">
        <v>157</v>
      </c>
      <c r="B33" s="10"/>
      <c r="C33" s="7"/>
      <c r="D33" s="7"/>
      <c r="E33" s="63"/>
      <c r="F33" s="7"/>
      <c r="G33" s="7"/>
      <c r="H33" s="7"/>
      <c r="I33" s="63"/>
    </row>
    <row r="34" spans="1:9" ht="22" hidden="1" customHeight="1">
      <c r="A34" s="62" t="s">
        <v>158</v>
      </c>
      <c r="B34" s="10"/>
      <c r="C34" s="7"/>
      <c r="D34" s="7"/>
      <c r="E34" s="63"/>
      <c r="F34" s="7"/>
      <c r="G34" s="7"/>
      <c r="H34" s="7"/>
      <c r="I34" s="63"/>
    </row>
    <row r="35" spans="1:9" ht="22" hidden="1" customHeight="1">
      <c r="A35" s="9" t="s">
        <v>159</v>
      </c>
      <c r="B35" s="10"/>
      <c r="C35" s="144">
        <v>0</v>
      </c>
      <c r="D35" s="7"/>
      <c r="E35" s="144">
        <v>0</v>
      </c>
      <c r="F35" s="92"/>
      <c r="G35" s="144"/>
      <c r="H35" s="92"/>
      <c r="I35" s="144">
        <v>0</v>
      </c>
    </row>
    <row r="36" spans="1:9" ht="22" hidden="1" customHeight="1">
      <c r="A36" s="9" t="s">
        <v>162</v>
      </c>
      <c r="B36" s="10"/>
      <c r="C36" s="145">
        <v>0</v>
      </c>
      <c r="D36" s="7"/>
      <c r="E36" s="145">
        <v>0</v>
      </c>
      <c r="F36" s="92"/>
      <c r="G36" s="145"/>
      <c r="H36" s="92"/>
      <c r="I36" s="145">
        <v>0</v>
      </c>
    </row>
    <row r="37" spans="1:9" ht="22" hidden="1" customHeight="1">
      <c r="A37" s="9" t="s">
        <v>160</v>
      </c>
      <c r="B37" s="10"/>
      <c r="C37" s="7"/>
      <c r="D37" s="7"/>
      <c r="E37" s="63"/>
      <c r="F37" s="7"/>
      <c r="G37" s="7"/>
      <c r="H37" s="7"/>
      <c r="I37" s="63"/>
    </row>
    <row r="38" spans="1:9" ht="22" hidden="1" customHeight="1">
      <c r="A38" s="9" t="s">
        <v>161</v>
      </c>
      <c r="B38" s="10"/>
      <c r="C38" s="145">
        <f>SUM(C35:C36)</f>
        <v>0</v>
      </c>
      <c r="D38" s="92"/>
      <c r="E38" s="145">
        <f>SUM(E35:E36)</f>
        <v>0</v>
      </c>
      <c r="F38" s="92"/>
      <c r="G38" s="145">
        <f>SUM(G35:G36)</f>
        <v>0</v>
      </c>
      <c r="H38" s="92"/>
      <c r="I38" s="145">
        <f>SUM(I35:I36)</f>
        <v>0</v>
      </c>
    </row>
    <row r="39" spans="1:9" ht="22" hidden="1" customHeight="1">
      <c r="A39" s="9"/>
      <c r="B39" s="10"/>
      <c r="C39" s="7"/>
      <c r="D39" s="7"/>
      <c r="E39" s="63"/>
      <c r="F39" s="7"/>
      <c r="G39" s="7"/>
      <c r="H39" s="7"/>
      <c r="I39" s="63"/>
    </row>
    <row r="40" spans="1:9" ht="22" customHeight="1">
      <c r="A40" s="5" t="s">
        <v>140</v>
      </c>
      <c r="B40" s="10"/>
      <c r="C40" s="145">
        <v>0</v>
      </c>
      <c r="D40" s="7"/>
      <c r="E40" s="145">
        <v>0</v>
      </c>
      <c r="F40" s="7"/>
      <c r="G40" s="145">
        <v>0</v>
      </c>
      <c r="H40" s="7"/>
      <c r="I40" s="145">
        <v>0</v>
      </c>
    </row>
    <row r="41" spans="1:9" ht="22" customHeight="1" thickBot="1">
      <c r="A41" s="5" t="s">
        <v>185</v>
      </c>
      <c r="B41" s="10"/>
      <c r="C41" s="127">
        <f>C30+C40</f>
        <v>-1638</v>
      </c>
      <c r="D41" s="7"/>
      <c r="E41" s="127">
        <f>E30+E40</f>
        <v>-9697</v>
      </c>
      <c r="F41" s="7"/>
      <c r="G41" s="127">
        <f>G30+G40</f>
        <v>-7376</v>
      </c>
      <c r="H41" s="7">
        <f>H30+H40</f>
        <v>0</v>
      </c>
      <c r="I41" s="127">
        <f>I30+I40</f>
        <v>-15575</v>
      </c>
    </row>
    <row r="42" spans="1:9" ht="22" customHeight="1" thickTop="1">
      <c r="A42" s="5"/>
      <c r="B42" s="10"/>
      <c r="C42" s="7"/>
      <c r="D42" s="7"/>
      <c r="E42" s="7"/>
      <c r="F42" s="7"/>
      <c r="G42" s="7"/>
      <c r="H42" s="7"/>
      <c r="I42" s="7"/>
    </row>
    <row r="43" spans="1:9" ht="22" customHeight="1">
      <c r="A43" s="164" t="s">
        <v>49</v>
      </c>
      <c r="B43" s="164"/>
      <c r="C43" s="164"/>
      <c r="D43" s="164"/>
      <c r="E43" s="164"/>
      <c r="F43" s="164"/>
      <c r="G43" s="164"/>
      <c r="H43" s="164"/>
      <c r="I43" s="164"/>
    </row>
    <row r="44" spans="1:9" ht="22" customHeight="1">
      <c r="A44" s="164" t="s">
        <v>64</v>
      </c>
      <c r="B44" s="164"/>
      <c r="C44" s="164"/>
      <c r="D44" s="164"/>
      <c r="E44" s="164"/>
      <c r="F44" s="164"/>
      <c r="G44" s="164"/>
      <c r="H44" s="164"/>
      <c r="I44" s="164"/>
    </row>
    <row r="45" spans="1:9" ht="22" customHeight="1">
      <c r="A45" s="165" t="s">
        <v>207</v>
      </c>
      <c r="B45" s="165"/>
      <c r="C45" s="165"/>
      <c r="D45" s="165"/>
      <c r="E45" s="165"/>
      <c r="F45" s="165"/>
      <c r="G45" s="165"/>
      <c r="H45" s="165"/>
      <c r="I45" s="165"/>
    </row>
    <row r="46" spans="1:9" ht="22" customHeight="1">
      <c r="A46" s="164" t="s">
        <v>63</v>
      </c>
      <c r="B46" s="164"/>
      <c r="C46" s="164"/>
      <c r="D46" s="164"/>
      <c r="E46" s="164"/>
      <c r="F46" s="164"/>
      <c r="G46" s="164"/>
      <c r="H46" s="164"/>
      <c r="I46" s="164"/>
    </row>
    <row r="47" spans="1:9" ht="22" customHeight="1">
      <c r="A47" s="162" t="s">
        <v>79</v>
      </c>
      <c r="B47" s="162"/>
      <c r="C47" s="162"/>
      <c r="D47" s="162"/>
      <c r="E47" s="162"/>
      <c r="F47" s="162"/>
      <c r="G47" s="162"/>
      <c r="H47" s="162"/>
      <c r="I47" s="162"/>
    </row>
    <row r="48" spans="1:9" ht="9" customHeight="1">
      <c r="A48" s="58"/>
      <c r="B48" s="58"/>
      <c r="C48" s="58"/>
      <c r="D48" s="58"/>
      <c r="E48" s="58"/>
      <c r="F48" s="58"/>
      <c r="G48" s="58"/>
      <c r="H48" s="58"/>
      <c r="I48" s="58"/>
    </row>
    <row r="49" spans="1:9" ht="22" customHeight="1">
      <c r="A49" s="3"/>
      <c r="B49" s="60" t="s">
        <v>55</v>
      </c>
      <c r="C49" s="158" t="s">
        <v>56</v>
      </c>
      <c r="D49" s="158"/>
      <c r="E49" s="158"/>
      <c r="F49" s="59"/>
      <c r="G49" s="163" t="s">
        <v>57</v>
      </c>
      <c r="H49" s="163"/>
      <c r="I49" s="163"/>
    </row>
    <row r="50" spans="1:9" ht="22" customHeight="1">
      <c r="A50" s="3"/>
      <c r="C50" s="158" t="s">
        <v>58</v>
      </c>
      <c r="D50" s="158"/>
      <c r="E50" s="158"/>
      <c r="F50" s="59"/>
      <c r="G50" s="163" t="s">
        <v>58</v>
      </c>
      <c r="H50" s="163"/>
      <c r="I50" s="163"/>
    </row>
    <row r="51" spans="1:9" ht="22" customHeight="1">
      <c r="B51" s="4"/>
      <c r="C51" s="55">
        <v>2025</v>
      </c>
      <c r="D51" s="55"/>
      <c r="E51" s="59">
        <v>2024</v>
      </c>
      <c r="F51" s="59"/>
      <c r="G51" s="55">
        <v>2025</v>
      </c>
      <c r="H51" s="55"/>
      <c r="I51" s="59">
        <v>2024</v>
      </c>
    </row>
    <row r="52" spans="1:9" ht="22" customHeight="1">
      <c r="A52" s="54" t="s">
        <v>186</v>
      </c>
      <c r="B52" s="54"/>
      <c r="C52" s="64"/>
      <c r="D52" s="65"/>
      <c r="E52" s="64"/>
      <c r="F52" s="65"/>
      <c r="G52" s="64"/>
      <c r="H52" s="65"/>
      <c r="I52" s="64"/>
    </row>
    <row r="53" spans="1:9" ht="22" customHeight="1" thickBot="1">
      <c r="A53" s="88" t="s">
        <v>111</v>
      </c>
      <c r="C53" s="66">
        <v>-2956</v>
      </c>
      <c r="D53" s="66"/>
      <c r="E53" s="66">
        <v>-11041</v>
      </c>
      <c r="F53" s="66"/>
      <c r="G53" s="85">
        <f>G30</f>
        <v>-7376</v>
      </c>
      <c r="H53" s="66"/>
      <c r="I53" s="85">
        <v>-15575</v>
      </c>
    </row>
    <row r="54" spans="1:9" ht="22" customHeight="1" thickTop="1">
      <c r="A54" s="88" t="s">
        <v>89</v>
      </c>
      <c r="C54" s="66">
        <v>1318</v>
      </c>
      <c r="D54" s="66"/>
      <c r="E54" s="66">
        <v>1344</v>
      </c>
      <c r="F54" s="66"/>
      <c r="G54" s="84"/>
      <c r="H54" s="66"/>
      <c r="I54" s="84"/>
    </row>
    <row r="55" spans="1:9" ht="22" customHeight="1" thickBot="1">
      <c r="A55" s="5" t="s">
        <v>184</v>
      </c>
      <c r="C55" s="67">
        <f>SUM(C53:C54)</f>
        <v>-1638</v>
      </c>
      <c r="D55" s="66"/>
      <c r="E55" s="67">
        <f>SUM(E53:E54)</f>
        <v>-9697</v>
      </c>
      <c r="F55" s="66"/>
      <c r="G55" s="66"/>
      <c r="H55" s="66"/>
      <c r="I55" s="66"/>
    </row>
    <row r="56" spans="1:9" ht="22" customHeight="1" thickTop="1">
      <c r="C56" s="68"/>
      <c r="D56" s="68"/>
      <c r="E56" s="68"/>
      <c r="F56" s="68"/>
      <c r="G56" s="68"/>
      <c r="H56" s="68"/>
      <c r="I56" s="68"/>
    </row>
    <row r="57" spans="1:9" ht="22" customHeight="1">
      <c r="A57" s="54" t="s">
        <v>187</v>
      </c>
      <c r="B57" s="54"/>
      <c r="C57" s="16"/>
      <c r="D57" s="16"/>
      <c r="E57" s="16"/>
      <c r="F57" s="16"/>
      <c r="G57" s="16"/>
      <c r="H57" s="16"/>
      <c r="I57" s="16"/>
    </row>
    <row r="58" spans="1:9" ht="22" customHeight="1" thickBot="1">
      <c r="A58" s="88" t="s">
        <v>111</v>
      </c>
      <c r="C58" s="66">
        <v>-2956</v>
      </c>
      <c r="D58" s="66"/>
      <c r="E58" s="66">
        <v>-11041</v>
      </c>
      <c r="F58" s="66"/>
      <c r="G58" s="86">
        <f>G53</f>
        <v>-7376</v>
      </c>
      <c r="H58" s="66"/>
      <c r="I58" s="86">
        <v>-15575</v>
      </c>
    </row>
    <row r="59" spans="1:9" ht="22" customHeight="1" thickTop="1">
      <c r="A59" s="88" t="s">
        <v>89</v>
      </c>
      <c r="C59" s="66">
        <v>1318</v>
      </c>
      <c r="D59" s="66"/>
      <c r="E59" s="66">
        <v>1344</v>
      </c>
      <c r="F59" s="66"/>
      <c r="G59" s="84"/>
      <c r="H59" s="66"/>
      <c r="I59" s="84"/>
    </row>
    <row r="60" spans="1:9" ht="22" customHeight="1" thickBot="1">
      <c r="A60" s="5" t="s">
        <v>185</v>
      </c>
      <c r="C60" s="67">
        <f>SUM(C58:C59)</f>
        <v>-1638</v>
      </c>
      <c r="D60" s="66"/>
      <c r="E60" s="67">
        <f>SUM(E58:E59)</f>
        <v>-9697</v>
      </c>
      <c r="F60" s="66"/>
    </row>
    <row r="61" spans="1:9" ht="22" customHeight="1" thickTop="1">
      <c r="C61" s="68"/>
      <c r="D61" s="68"/>
      <c r="E61" s="68"/>
      <c r="F61" s="68"/>
      <c r="G61" s="68"/>
      <c r="H61" s="68"/>
      <c r="I61" s="68"/>
    </row>
    <row r="62" spans="1:9" ht="22" customHeight="1">
      <c r="A62" s="5" t="s">
        <v>178</v>
      </c>
      <c r="B62" s="120" t="s">
        <v>173</v>
      </c>
      <c r="C62" s="69"/>
      <c r="D62" s="69"/>
      <c r="E62" s="69"/>
      <c r="F62" s="69"/>
      <c r="G62" s="69"/>
      <c r="H62" s="69"/>
      <c r="I62" s="69"/>
    </row>
    <row r="63" spans="1:9" ht="22" customHeight="1" thickBot="1">
      <c r="A63" s="9" t="s">
        <v>179</v>
      </c>
      <c r="B63" s="70"/>
      <c r="C63" s="157">
        <f>C53/BS!C99</f>
        <v>-9.8533333333333337E-3</v>
      </c>
      <c r="D63" s="147"/>
      <c r="E63" s="157">
        <f>E53/BS!E99</f>
        <v>-3.6803333333333334E-2</v>
      </c>
      <c r="F63" s="147"/>
      <c r="G63" s="157">
        <f>G53/BS!G99</f>
        <v>-2.4586666666666666E-2</v>
      </c>
      <c r="H63" s="148"/>
      <c r="I63" s="157">
        <f>I53/BS!I99</f>
        <v>-5.1916666666666667E-2</v>
      </c>
    </row>
    <row r="64" spans="1:9" ht="22" customHeight="1" thickTop="1"/>
    <row r="65" ht="22" customHeight="1"/>
    <row r="66" ht="22" customHeight="1"/>
    <row r="67" ht="22" customHeight="1"/>
    <row r="68" ht="22" customHeight="1"/>
    <row r="69" ht="22" customHeight="1"/>
    <row r="70" ht="22" customHeight="1"/>
    <row r="71" ht="22" customHeight="1"/>
    <row r="72" ht="22" customHeight="1"/>
    <row r="73" ht="22" customHeight="1"/>
    <row r="74" ht="22" customHeight="1"/>
    <row r="75" ht="22" customHeight="1"/>
    <row r="76" ht="22" customHeight="1"/>
    <row r="77" ht="22" customHeight="1"/>
    <row r="78" ht="22" customHeight="1"/>
    <row r="79" ht="22" customHeight="1"/>
    <row r="80" ht="22" customHeight="1"/>
    <row r="81" spans="1:1" ht="22" customHeight="1"/>
    <row r="82" spans="1:1" ht="22" customHeight="1">
      <c r="A82" s="2" t="s">
        <v>60</v>
      </c>
    </row>
    <row r="83" spans="1:1" ht="22" customHeight="1"/>
    <row r="84" spans="1:1" ht="22" customHeight="1"/>
    <row r="85" spans="1:1" ht="22" customHeight="1"/>
    <row r="86" spans="1:1" ht="22" customHeight="1"/>
    <row r="87" spans="1:1" ht="22" customHeight="1"/>
    <row r="88" spans="1:1" ht="22" customHeight="1"/>
    <row r="89" spans="1:1" ht="22" customHeight="1"/>
    <row r="90" spans="1:1" ht="22" customHeight="1"/>
    <row r="91" spans="1:1" ht="22" customHeight="1"/>
    <row r="92" spans="1:1" ht="22" customHeight="1"/>
    <row r="93" spans="1:1" ht="22" customHeight="1"/>
    <row r="94" spans="1:1" ht="22" customHeight="1"/>
    <row r="95" spans="1:1" ht="22" customHeight="1"/>
    <row r="96" spans="1:1" ht="22" customHeight="1"/>
    <row r="97" ht="22" customHeight="1"/>
    <row r="98" ht="22" customHeight="1"/>
    <row r="99" ht="22" customHeight="1"/>
    <row r="100" ht="22" customHeight="1"/>
    <row r="101" ht="22" customHeight="1"/>
    <row r="102" ht="22" customHeight="1"/>
    <row r="103" ht="22" customHeight="1"/>
    <row r="104" ht="22" customHeight="1"/>
    <row r="105" ht="22" customHeight="1"/>
  </sheetData>
  <mergeCells count="18">
    <mergeCell ref="A46:I46"/>
    <mergeCell ref="A1:I1"/>
    <mergeCell ref="A2:I2"/>
    <mergeCell ref="A3:I3"/>
    <mergeCell ref="A4:I4"/>
    <mergeCell ref="A5:I5"/>
    <mergeCell ref="C7:E7"/>
    <mergeCell ref="G7:I7"/>
    <mergeCell ref="C8:E8"/>
    <mergeCell ref="G8:I8"/>
    <mergeCell ref="A43:I43"/>
    <mergeCell ref="A44:I44"/>
    <mergeCell ref="A45:I45"/>
    <mergeCell ref="A47:I47"/>
    <mergeCell ref="C49:E49"/>
    <mergeCell ref="G49:I49"/>
    <mergeCell ref="C50:E50"/>
    <mergeCell ref="G50:I50"/>
  </mergeCells>
  <printOptions horizontalCentered="1"/>
  <pageMargins left="0.8" right="0.2" top="1" bottom="1" header="0.6" footer="0.3"/>
  <pageSetup paperSize="9" scale="80" orientation="portrait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C4FCE-7560-45F5-8AA5-AC9F27B611E2}">
  <sheetPr>
    <tabColor rgb="FF00B050"/>
  </sheetPr>
  <dimension ref="A1:I113"/>
  <sheetViews>
    <sheetView view="pageBreakPreview" topLeftCell="A22" zoomScale="80" zoomScaleNormal="50" zoomScaleSheetLayoutView="80" workbookViewId="0">
      <selection activeCell="B43" sqref="B43"/>
    </sheetView>
  </sheetViews>
  <sheetFormatPr defaultColWidth="9.1796875" defaultRowHeight="15.5"/>
  <cols>
    <col min="1" max="1" width="54.453125" style="2" customWidth="1"/>
    <col min="2" max="2" width="6.453125" style="2" bestFit="1" customWidth="1"/>
    <col min="3" max="3" width="10.6328125" style="2" customWidth="1"/>
    <col min="4" max="4" width="1.81640625" style="2" customWidth="1"/>
    <col min="5" max="5" width="10.6328125" style="2" customWidth="1"/>
    <col min="6" max="6" width="1.81640625" style="2" customWidth="1"/>
    <col min="7" max="7" width="10.1796875" style="2" bestFit="1" customWidth="1"/>
    <col min="8" max="8" width="1.81640625" style="2" customWidth="1"/>
    <col min="9" max="9" width="10.6328125" style="2" customWidth="1"/>
    <col min="10" max="16384" width="9.1796875" style="2"/>
  </cols>
  <sheetData>
    <row r="1" spans="1:9" ht="22" customHeight="1">
      <c r="A1" s="164" t="s">
        <v>49</v>
      </c>
      <c r="B1" s="164"/>
      <c r="C1" s="164"/>
      <c r="D1" s="164"/>
      <c r="E1" s="164"/>
      <c r="F1" s="164"/>
      <c r="G1" s="164"/>
      <c r="H1" s="164"/>
      <c r="I1" s="164"/>
    </row>
    <row r="2" spans="1:9" ht="22" customHeight="1">
      <c r="A2" s="164" t="s">
        <v>62</v>
      </c>
      <c r="B2" s="164"/>
      <c r="C2" s="164"/>
      <c r="D2" s="164"/>
      <c r="E2" s="164"/>
      <c r="F2" s="164"/>
      <c r="G2" s="164"/>
      <c r="H2" s="164"/>
      <c r="I2" s="164"/>
    </row>
    <row r="3" spans="1:9" ht="22" customHeight="1">
      <c r="A3" s="165" t="s">
        <v>210</v>
      </c>
      <c r="B3" s="165"/>
      <c r="C3" s="165"/>
      <c r="D3" s="165"/>
      <c r="E3" s="165"/>
      <c r="F3" s="165"/>
      <c r="G3" s="165"/>
      <c r="H3" s="165"/>
      <c r="I3" s="165"/>
    </row>
    <row r="4" spans="1:9" ht="22" customHeight="1">
      <c r="A4" s="164" t="s">
        <v>63</v>
      </c>
      <c r="B4" s="164"/>
      <c r="C4" s="164"/>
      <c r="D4" s="164"/>
      <c r="E4" s="164"/>
      <c r="F4" s="164"/>
      <c r="G4" s="164"/>
      <c r="H4" s="164"/>
      <c r="I4" s="164"/>
    </row>
    <row r="5" spans="1:9" ht="22" customHeight="1">
      <c r="A5" s="162" t="s">
        <v>79</v>
      </c>
      <c r="B5" s="162"/>
      <c r="C5" s="162"/>
      <c r="D5" s="162"/>
      <c r="E5" s="162"/>
      <c r="F5" s="162"/>
      <c r="G5" s="162"/>
      <c r="H5" s="162"/>
      <c r="I5" s="162"/>
    </row>
    <row r="6" spans="1:9" ht="9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22" customHeight="1">
      <c r="A7" s="3"/>
      <c r="B7" s="60" t="s">
        <v>55</v>
      </c>
      <c r="C7" s="158" t="s">
        <v>56</v>
      </c>
      <c r="D7" s="158"/>
      <c r="E7" s="158"/>
      <c r="F7" s="59"/>
      <c r="G7" s="163" t="s">
        <v>57</v>
      </c>
      <c r="H7" s="163"/>
      <c r="I7" s="163"/>
    </row>
    <row r="8" spans="1:9" ht="22" customHeight="1">
      <c r="A8" s="3"/>
      <c r="C8" s="158" t="s">
        <v>58</v>
      </c>
      <c r="D8" s="158"/>
      <c r="E8" s="158"/>
      <c r="F8" s="59"/>
      <c r="G8" s="163" t="s">
        <v>58</v>
      </c>
      <c r="H8" s="163"/>
      <c r="I8" s="163"/>
    </row>
    <row r="9" spans="1:9" ht="22" customHeight="1">
      <c r="B9" s="4"/>
      <c r="C9" s="55">
        <v>2025</v>
      </c>
      <c r="D9" s="55"/>
      <c r="E9" s="59">
        <v>2024</v>
      </c>
      <c r="F9" s="59"/>
      <c r="G9" s="55">
        <v>2025</v>
      </c>
      <c r="H9" s="55"/>
      <c r="I9" s="59">
        <v>2024</v>
      </c>
    </row>
    <row r="10" spans="1:9" ht="22" customHeight="1">
      <c r="A10" s="5" t="s">
        <v>13</v>
      </c>
      <c r="B10" s="6"/>
      <c r="C10" s="8"/>
      <c r="D10" s="8"/>
      <c r="E10" s="8"/>
      <c r="F10" s="8"/>
      <c r="G10" s="8"/>
      <c r="H10" s="8"/>
      <c r="I10" s="8"/>
    </row>
    <row r="11" spans="1:9" ht="22" customHeight="1">
      <c r="A11" s="61" t="s">
        <v>122</v>
      </c>
      <c r="B11" s="120" t="s">
        <v>172</v>
      </c>
      <c r="C11" s="7">
        <v>655051</v>
      </c>
      <c r="D11" s="7"/>
      <c r="E11" s="94">
        <v>856336</v>
      </c>
      <c r="F11" s="7"/>
      <c r="G11" s="7">
        <v>587085</v>
      </c>
      <c r="H11" s="7"/>
      <c r="I11" s="94">
        <v>838118</v>
      </c>
    </row>
    <row r="12" spans="1:9" ht="22" hidden="1" customHeight="1">
      <c r="A12" s="62" t="s">
        <v>119</v>
      </c>
      <c r="B12" s="120" t="s">
        <v>172</v>
      </c>
      <c r="C12" s="144"/>
      <c r="D12" s="7"/>
      <c r="E12" s="144"/>
      <c r="F12" s="7"/>
      <c r="G12" s="144"/>
      <c r="H12" s="7"/>
      <c r="I12" s="144"/>
    </row>
    <row r="13" spans="1:9" ht="22" hidden="1" customHeight="1">
      <c r="A13" s="62" t="s">
        <v>151</v>
      </c>
      <c r="B13" s="120" t="s">
        <v>154</v>
      </c>
      <c r="C13" s="144"/>
      <c r="D13" s="7"/>
      <c r="E13" s="144"/>
      <c r="F13" s="7"/>
      <c r="G13" s="144"/>
      <c r="H13" s="7"/>
      <c r="I13" s="144"/>
    </row>
    <row r="14" spans="1:9" ht="22" customHeight="1">
      <c r="A14" s="62" t="s">
        <v>14</v>
      </c>
      <c r="B14" s="10"/>
      <c r="C14" s="11">
        <v>14572</v>
      </c>
      <c r="D14" s="7"/>
      <c r="E14" s="95">
        <v>4736</v>
      </c>
      <c r="F14" s="7"/>
      <c r="G14" s="11">
        <v>16502</v>
      </c>
      <c r="H14" s="7"/>
      <c r="I14" s="95">
        <v>6236</v>
      </c>
    </row>
    <row r="15" spans="1:9" ht="22" customHeight="1">
      <c r="A15" s="122" t="s">
        <v>15</v>
      </c>
      <c r="B15" s="10"/>
      <c r="C15" s="12">
        <f>SUM(C11:C14)</f>
        <v>669623</v>
      </c>
      <c r="D15" s="7"/>
      <c r="E15" s="12">
        <f>SUM(E11:E14)</f>
        <v>861072</v>
      </c>
      <c r="F15" s="7"/>
      <c r="G15" s="12">
        <f>SUM(G11:G14)</f>
        <v>603587</v>
      </c>
      <c r="H15" s="7"/>
      <c r="I15" s="12">
        <f>SUM(I11:I14)</f>
        <v>844354</v>
      </c>
    </row>
    <row r="16" spans="1:9" ht="22" customHeight="1">
      <c r="A16" s="5"/>
      <c r="B16" s="10"/>
      <c r="C16" s="7"/>
      <c r="D16" s="7"/>
      <c r="E16" s="7"/>
      <c r="F16" s="7"/>
      <c r="G16" s="7"/>
      <c r="H16" s="7"/>
      <c r="I16" s="7"/>
    </row>
    <row r="17" spans="1:9" ht="22" customHeight="1">
      <c r="A17" s="5" t="s">
        <v>16</v>
      </c>
      <c r="B17" s="10"/>
      <c r="C17" s="7"/>
      <c r="D17" s="7"/>
      <c r="E17" s="7"/>
      <c r="F17" s="7"/>
      <c r="G17" s="7"/>
      <c r="H17" s="7"/>
      <c r="I17" s="7"/>
    </row>
    <row r="18" spans="1:9" ht="22" customHeight="1">
      <c r="A18" s="62" t="s">
        <v>17</v>
      </c>
      <c r="B18" s="10"/>
      <c r="C18" s="7">
        <v>493299</v>
      </c>
      <c r="D18" s="7"/>
      <c r="E18" s="94">
        <v>665836</v>
      </c>
      <c r="F18" s="7"/>
      <c r="G18" s="7">
        <v>459205</v>
      </c>
      <c r="H18" s="7"/>
      <c r="I18" s="94">
        <v>673470</v>
      </c>
    </row>
    <row r="19" spans="1:9" ht="22" customHeight="1">
      <c r="A19" s="62" t="s">
        <v>90</v>
      </c>
      <c r="B19" s="10"/>
      <c r="C19" s="7">
        <v>112431</v>
      </c>
      <c r="D19" s="7"/>
      <c r="E19" s="94">
        <v>114463</v>
      </c>
      <c r="F19" s="7"/>
      <c r="G19" s="7">
        <v>112431</v>
      </c>
      <c r="H19" s="7"/>
      <c r="I19" s="94">
        <v>114463</v>
      </c>
    </row>
    <row r="20" spans="1:9" ht="22" customHeight="1">
      <c r="A20" s="62" t="s">
        <v>18</v>
      </c>
      <c r="B20" s="10"/>
      <c r="C20" s="11">
        <v>94236</v>
      </c>
      <c r="D20" s="7"/>
      <c r="E20" s="95">
        <v>98381</v>
      </c>
      <c r="F20" s="7"/>
      <c r="G20" s="11">
        <v>81584</v>
      </c>
      <c r="H20" s="7"/>
      <c r="I20" s="95">
        <v>85624</v>
      </c>
    </row>
    <row r="21" spans="1:9" ht="22" customHeight="1">
      <c r="A21" s="122" t="s">
        <v>19</v>
      </c>
      <c r="B21" s="10"/>
      <c r="C21" s="11">
        <f>SUM(C18:C20)</f>
        <v>699966</v>
      </c>
      <c r="D21" s="7"/>
      <c r="E21" s="11">
        <f>SUM(E18:E20)</f>
        <v>878680</v>
      </c>
      <c r="F21" s="7"/>
      <c r="G21" s="11">
        <f>SUM(G18:G20)</f>
        <v>653220</v>
      </c>
      <c r="H21" s="7"/>
      <c r="I21" s="11">
        <f>SUM(I18:I20)</f>
        <v>873557</v>
      </c>
    </row>
    <row r="22" spans="1:9" ht="22" customHeight="1">
      <c r="A22" s="5"/>
      <c r="B22" s="10"/>
      <c r="C22" s="7"/>
      <c r="D22" s="7"/>
      <c r="E22" s="7"/>
      <c r="F22" s="7"/>
      <c r="G22" s="7"/>
      <c r="H22" s="7"/>
      <c r="I22" s="7"/>
    </row>
    <row r="23" spans="1:9" ht="22" customHeight="1">
      <c r="A23" s="5" t="s">
        <v>182</v>
      </c>
      <c r="B23" s="10"/>
      <c r="C23" s="7">
        <f>C15-C21</f>
        <v>-30343</v>
      </c>
      <c r="D23" s="7">
        <v>0</v>
      </c>
      <c r="E23" s="7">
        <f>E15-E21</f>
        <v>-17608</v>
      </c>
      <c r="F23" s="7"/>
      <c r="G23" s="7">
        <f>G15-G21</f>
        <v>-49633</v>
      </c>
      <c r="H23" s="7"/>
      <c r="I23" s="7">
        <f>I15-I21</f>
        <v>-29203</v>
      </c>
    </row>
    <row r="24" spans="1:9" ht="22" customHeight="1">
      <c r="A24" s="9" t="s">
        <v>86</v>
      </c>
      <c r="B24" s="10"/>
      <c r="C24" s="7">
        <v>134</v>
      </c>
      <c r="D24" s="7"/>
      <c r="E24" s="94">
        <v>189</v>
      </c>
      <c r="F24" s="7"/>
      <c r="G24" s="7">
        <v>129</v>
      </c>
      <c r="H24" s="7"/>
      <c r="I24" s="94">
        <v>180</v>
      </c>
    </row>
    <row r="25" spans="1:9" ht="22" customHeight="1">
      <c r="A25" s="9" t="s">
        <v>87</v>
      </c>
      <c r="B25" s="10"/>
      <c r="C25" s="7">
        <v>-6434</v>
      </c>
      <c r="D25" s="7"/>
      <c r="E25" s="7">
        <v>-5783</v>
      </c>
      <c r="F25" s="8"/>
      <c r="G25" s="7">
        <v>-6063</v>
      </c>
      <c r="H25" s="7"/>
      <c r="I25" s="7">
        <v>-4725</v>
      </c>
    </row>
    <row r="26" spans="1:9" ht="22" customHeight="1">
      <c r="A26" s="9" t="s">
        <v>148</v>
      </c>
      <c r="B26" s="10"/>
      <c r="C26" s="11">
        <v>-5545</v>
      </c>
      <c r="D26" s="7"/>
      <c r="E26" s="11">
        <v>-5356</v>
      </c>
      <c r="F26" s="8"/>
      <c r="G26" s="11">
        <v>-5545</v>
      </c>
      <c r="H26" s="7"/>
      <c r="I26" s="11">
        <v>-5356</v>
      </c>
    </row>
    <row r="27" spans="1:9" ht="22" customHeight="1">
      <c r="A27" s="5" t="s">
        <v>183</v>
      </c>
      <c r="B27" s="10"/>
      <c r="C27" s="7">
        <f>SUM(C23:C26)</f>
        <v>-42188</v>
      </c>
      <c r="D27" s="7"/>
      <c r="E27" s="7">
        <f>SUM(E23:E26)</f>
        <v>-28558</v>
      </c>
      <c r="F27" s="7"/>
      <c r="G27" s="7">
        <f>SUM(G23:G26)</f>
        <v>-61112</v>
      </c>
      <c r="H27" s="7"/>
      <c r="I27" s="7">
        <f>SUM(I23:I26)</f>
        <v>-39104</v>
      </c>
    </row>
    <row r="28" spans="1:9" ht="22" customHeight="1">
      <c r="A28" s="9" t="s">
        <v>218</v>
      </c>
      <c r="B28" s="6">
        <v>19</v>
      </c>
      <c r="C28" s="11">
        <v>231</v>
      </c>
      <c r="D28" s="7"/>
      <c r="E28" s="11">
        <v>-948</v>
      </c>
      <c r="F28" s="8"/>
      <c r="G28" s="11">
        <v>379</v>
      </c>
      <c r="H28" s="7"/>
      <c r="I28" s="11">
        <v>-965</v>
      </c>
    </row>
    <row r="29" spans="1:9" ht="22" customHeight="1">
      <c r="A29" s="5" t="s">
        <v>184</v>
      </c>
      <c r="B29" s="10"/>
      <c r="C29" s="12">
        <f>SUM(C27:C28)</f>
        <v>-41957</v>
      </c>
      <c r="D29" s="7"/>
      <c r="E29" s="12">
        <f>SUM(E27:E28)</f>
        <v>-29506</v>
      </c>
      <c r="F29" s="7"/>
      <c r="G29" s="12">
        <f>SUM(G27:G28)</f>
        <v>-60733</v>
      </c>
      <c r="H29" s="7"/>
      <c r="I29" s="12">
        <f>SUM(I27:I28)</f>
        <v>-40069</v>
      </c>
    </row>
    <row r="30" spans="1:9" ht="22" customHeight="1">
      <c r="A30" s="9"/>
      <c r="B30" s="10"/>
      <c r="C30" s="7"/>
      <c r="D30" s="7"/>
      <c r="E30" s="63"/>
      <c r="F30" s="7"/>
      <c r="G30" s="7"/>
      <c r="H30" s="7"/>
      <c r="I30" s="63"/>
    </row>
    <row r="31" spans="1:9" ht="22" hidden="1" customHeight="1">
      <c r="A31" s="5" t="s">
        <v>156</v>
      </c>
      <c r="B31" s="10"/>
      <c r="C31" s="7"/>
      <c r="D31" s="7"/>
      <c r="E31" s="63"/>
      <c r="F31" s="7"/>
      <c r="G31" s="7"/>
      <c r="H31" s="7"/>
      <c r="I31" s="63"/>
    </row>
    <row r="32" spans="1:9" ht="22" hidden="1" customHeight="1">
      <c r="A32" s="9" t="s">
        <v>157</v>
      </c>
      <c r="B32" s="10"/>
      <c r="C32" s="7"/>
      <c r="D32" s="7"/>
      <c r="E32" s="63"/>
      <c r="F32" s="7"/>
      <c r="G32" s="7"/>
      <c r="H32" s="7"/>
      <c r="I32" s="63"/>
    </row>
    <row r="33" spans="1:9" ht="22" hidden="1" customHeight="1">
      <c r="A33" s="62" t="s">
        <v>158</v>
      </c>
      <c r="B33" s="10"/>
      <c r="C33" s="7"/>
      <c r="D33" s="7"/>
      <c r="E33" s="63"/>
      <c r="F33" s="7"/>
      <c r="G33" s="7"/>
      <c r="H33" s="7"/>
      <c r="I33" s="63"/>
    </row>
    <row r="34" spans="1:9" ht="22" hidden="1" customHeight="1">
      <c r="A34" s="9" t="s">
        <v>159</v>
      </c>
      <c r="B34" s="10"/>
      <c r="C34" s="144">
        <v>0</v>
      </c>
      <c r="D34" s="7"/>
      <c r="E34" s="144">
        <v>0</v>
      </c>
      <c r="F34" s="92"/>
      <c r="G34" s="144"/>
      <c r="H34" s="92"/>
      <c r="I34" s="144">
        <v>0</v>
      </c>
    </row>
    <row r="35" spans="1:9" ht="22" hidden="1" customHeight="1">
      <c r="A35" s="9" t="s">
        <v>162</v>
      </c>
      <c r="B35" s="10"/>
      <c r="C35" s="145">
        <v>0</v>
      </c>
      <c r="D35" s="7"/>
      <c r="E35" s="145">
        <v>0</v>
      </c>
      <c r="F35" s="92"/>
      <c r="G35" s="145"/>
      <c r="H35" s="92"/>
      <c r="I35" s="145">
        <v>0</v>
      </c>
    </row>
    <row r="36" spans="1:9" ht="22" hidden="1" customHeight="1">
      <c r="A36" s="9" t="s">
        <v>160</v>
      </c>
      <c r="B36" s="10"/>
      <c r="C36" s="7"/>
      <c r="D36" s="7"/>
      <c r="E36" s="63"/>
      <c r="F36" s="7"/>
      <c r="G36" s="7"/>
      <c r="H36" s="7"/>
      <c r="I36" s="63"/>
    </row>
    <row r="37" spans="1:9" ht="22" hidden="1" customHeight="1">
      <c r="A37" s="9" t="s">
        <v>161</v>
      </c>
      <c r="B37" s="10"/>
      <c r="C37" s="145">
        <f>SUM(C34:C35)</f>
        <v>0</v>
      </c>
      <c r="D37" s="92"/>
      <c r="E37" s="145">
        <f>SUM(E34:E35)</f>
        <v>0</v>
      </c>
      <c r="F37" s="92"/>
      <c r="G37" s="145">
        <f>SUM(G34:G35)</f>
        <v>0</v>
      </c>
      <c r="H37" s="92"/>
      <c r="I37" s="145">
        <f>SUM(I34:I35)</f>
        <v>0</v>
      </c>
    </row>
    <row r="38" spans="1:9" ht="22" hidden="1" customHeight="1">
      <c r="A38" s="9"/>
      <c r="B38" s="10"/>
      <c r="C38" s="7"/>
      <c r="D38" s="7"/>
      <c r="E38" s="63"/>
      <c r="F38" s="7"/>
      <c r="G38" s="7"/>
      <c r="H38" s="7"/>
      <c r="I38" s="63"/>
    </row>
    <row r="39" spans="1:9" ht="22" customHeight="1">
      <c r="A39" s="5" t="s">
        <v>140</v>
      </c>
      <c r="B39" s="10"/>
      <c r="C39" s="145">
        <v>0</v>
      </c>
      <c r="D39" s="7"/>
      <c r="E39" s="145">
        <v>0</v>
      </c>
      <c r="F39" s="7"/>
      <c r="G39" s="145">
        <v>0</v>
      </c>
      <c r="H39" s="7"/>
      <c r="I39" s="145">
        <v>0</v>
      </c>
    </row>
    <row r="40" spans="1:9" ht="22" customHeight="1" thickBot="1">
      <c r="A40" s="5" t="s">
        <v>185</v>
      </c>
      <c r="B40" s="10"/>
      <c r="C40" s="127">
        <f>C29+C39</f>
        <v>-41957</v>
      </c>
      <c r="D40" s="7"/>
      <c r="E40" s="127">
        <f>E29+E39</f>
        <v>-29506</v>
      </c>
      <c r="F40" s="7"/>
      <c r="G40" s="127">
        <f>G29+G39</f>
        <v>-60733</v>
      </c>
      <c r="H40" s="7">
        <f>H29+H39</f>
        <v>0</v>
      </c>
      <c r="I40" s="127">
        <f>I29+I39</f>
        <v>-40069</v>
      </c>
    </row>
    <row r="41" spans="1:9" ht="22" customHeight="1" thickTop="1">
      <c r="A41" s="5"/>
      <c r="B41" s="10"/>
      <c r="C41" s="7"/>
      <c r="D41" s="7"/>
      <c r="E41" s="7"/>
      <c r="F41" s="7"/>
      <c r="G41" s="7"/>
      <c r="H41" s="7"/>
      <c r="I41" s="7"/>
    </row>
    <row r="42" spans="1:9" ht="22" customHeight="1">
      <c r="A42" s="5"/>
      <c r="B42" s="10"/>
      <c r="C42" s="7"/>
      <c r="D42" s="7"/>
      <c r="E42" s="7"/>
      <c r="F42" s="7"/>
      <c r="G42" s="7"/>
      <c r="H42" s="7"/>
      <c r="I42" s="7"/>
    </row>
    <row r="43" spans="1:9" ht="22" customHeight="1">
      <c r="A43" s="5"/>
      <c r="B43" s="10"/>
      <c r="C43" s="7"/>
      <c r="D43" s="7"/>
      <c r="E43" s="7"/>
      <c r="F43" s="7"/>
      <c r="G43" s="7"/>
      <c r="H43" s="7"/>
      <c r="I43" s="7"/>
    </row>
    <row r="44" spans="1:9" ht="22" customHeight="1">
      <c r="A44" s="5"/>
      <c r="B44" s="10"/>
      <c r="C44" s="7"/>
      <c r="D44" s="7"/>
      <c r="E44" s="7"/>
      <c r="F44" s="7"/>
      <c r="G44" s="7"/>
      <c r="H44" s="7"/>
      <c r="I44" s="7"/>
    </row>
    <row r="45" spans="1:9" ht="22" customHeight="1">
      <c r="A45" s="5"/>
      <c r="B45" s="10"/>
      <c r="C45" s="7"/>
      <c r="D45" s="7"/>
      <c r="E45" s="7"/>
      <c r="F45" s="7"/>
      <c r="G45" s="7"/>
      <c r="H45" s="7"/>
      <c r="I45" s="7"/>
    </row>
    <row r="46" spans="1:9" ht="22" customHeight="1">
      <c r="A46" s="5"/>
      <c r="B46" s="10"/>
      <c r="C46" s="7"/>
      <c r="D46" s="7"/>
      <c r="E46" s="7"/>
      <c r="F46" s="7"/>
      <c r="G46" s="7"/>
      <c r="H46" s="7"/>
      <c r="I46" s="7"/>
    </row>
    <row r="47" spans="1:9" ht="22" customHeight="1">
      <c r="A47" s="5"/>
      <c r="B47" s="10"/>
      <c r="C47" s="7"/>
      <c r="D47" s="7"/>
      <c r="E47" s="7"/>
      <c r="F47" s="7"/>
      <c r="G47" s="7"/>
      <c r="H47" s="7"/>
      <c r="I47" s="7"/>
    </row>
    <row r="48" spans="1:9" ht="22" customHeight="1">
      <c r="A48" s="5"/>
      <c r="B48" s="10"/>
      <c r="C48" s="7"/>
      <c r="D48" s="7"/>
      <c r="E48" s="7"/>
      <c r="F48" s="7"/>
      <c r="G48" s="7"/>
      <c r="H48" s="7"/>
      <c r="I48" s="7"/>
    </row>
    <row r="49" spans="1:9" ht="22" customHeight="1">
      <c r="A49" s="5"/>
      <c r="B49" s="10"/>
      <c r="C49" s="7"/>
      <c r="D49" s="7"/>
      <c r="E49" s="7"/>
      <c r="F49" s="7"/>
      <c r="G49" s="7"/>
      <c r="H49" s="7"/>
      <c r="I49" s="7"/>
    </row>
    <row r="50" spans="1:9" ht="22" customHeight="1">
      <c r="A50" s="5"/>
      <c r="B50" s="10"/>
      <c r="C50" s="7"/>
      <c r="D50" s="7"/>
      <c r="E50" s="7"/>
      <c r="F50" s="7"/>
      <c r="G50" s="7"/>
      <c r="H50" s="7"/>
      <c r="I50" s="7"/>
    </row>
    <row r="51" spans="1:9" ht="22" customHeight="1">
      <c r="A51" s="164" t="s">
        <v>49</v>
      </c>
      <c r="B51" s="164"/>
      <c r="C51" s="164"/>
      <c r="D51" s="164"/>
      <c r="E51" s="164"/>
      <c r="F51" s="164"/>
      <c r="G51" s="164"/>
      <c r="H51" s="164"/>
      <c r="I51" s="164"/>
    </row>
    <row r="52" spans="1:9" ht="22" customHeight="1">
      <c r="A52" s="164" t="s">
        <v>64</v>
      </c>
      <c r="B52" s="164"/>
      <c r="C52" s="164"/>
      <c r="D52" s="164"/>
      <c r="E52" s="164"/>
      <c r="F52" s="164"/>
      <c r="G52" s="164"/>
      <c r="H52" s="164"/>
      <c r="I52" s="164"/>
    </row>
    <row r="53" spans="1:9" ht="22" customHeight="1">
      <c r="A53" s="165" t="s">
        <v>209</v>
      </c>
      <c r="B53" s="165"/>
      <c r="C53" s="165"/>
      <c r="D53" s="165"/>
      <c r="E53" s="165"/>
      <c r="F53" s="165"/>
      <c r="G53" s="165"/>
      <c r="H53" s="165"/>
      <c r="I53" s="165"/>
    </row>
    <row r="54" spans="1:9" ht="22" customHeight="1">
      <c r="A54" s="164" t="s">
        <v>63</v>
      </c>
      <c r="B54" s="164"/>
      <c r="C54" s="164"/>
      <c r="D54" s="164"/>
      <c r="E54" s="164"/>
      <c r="F54" s="164"/>
      <c r="G54" s="164"/>
      <c r="H54" s="164"/>
      <c r="I54" s="164"/>
    </row>
    <row r="55" spans="1:9" ht="22" customHeight="1">
      <c r="A55" s="162" t="s">
        <v>79</v>
      </c>
      <c r="B55" s="162"/>
      <c r="C55" s="162"/>
      <c r="D55" s="162"/>
      <c r="E55" s="162"/>
      <c r="F55" s="162"/>
      <c r="G55" s="162"/>
      <c r="H55" s="162"/>
      <c r="I55" s="162"/>
    </row>
    <row r="56" spans="1:9" ht="9" customHeight="1">
      <c r="A56" s="58"/>
      <c r="B56" s="58"/>
      <c r="C56" s="58"/>
      <c r="D56" s="58"/>
      <c r="E56" s="58"/>
      <c r="F56" s="58"/>
      <c r="G56" s="58"/>
      <c r="H56" s="58"/>
      <c r="I56" s="58"/>
    </row>
    <row r="57" spans="1:9" ht="22" customHeight="1">
      <c r="A57" s="3"/>
      <c r="B57" s="60" t="s">
        <v>55</v>
      </c>
      <c r="C57" s="158" t="s">
        <v>56</v>
      </c>
      <c r="D57" s="158"/>
      <c r="E57" s="158"/>
      <c r="F57" s="59"/>
      <c r="G57" s="163" t="s">
        <v>57</v>
      </c>
      <c r="H57" s="163"/>
      <c r="I57" s="163"/>
    </row>
    <row r="58" spans="1:9" ht="22" customHeight="1">
      <c r="A58" s="3"/>
      <c r="C58" s="158" t="s">
        <v>58</v>
      </c>
      <c r="D58" s="158"/>
      <c r="E58" s="158"/>
      <c r="F58" s="59"/>
      <c r="G58" s="163" t="s">
        <v>58</v>
      </c>
      <c r="H58" s="163"/>
      <c r="I58" s="163"/>
    </row>
    <row r="59" spans="1:9" ht="22" customHeight="1">
      <c r="B59" s="4"/>
      <c r="C59" s="55">
        <v>2025</v>
      </c>
      <c r="D59" s="55"/>
      <c r="E59" s="59">
        <v>2024</v>
      </c>
      <c r="F59" s="59"/>
      <c r="G59" s="55">
        <v>2025</v>
      </c>
      <c r="H59" s="55"/>
      <c r="I59" s="59">
        <v>2024</v>
      </c>
    </row>
    <row r="60" spans="1:9" ht="22" customHeight="1">
      <c r="A60" s="54" t="s">
        <v>186</v>
      </c>
      <c r="B60" s="54"/>
      <c r="C60" s="64"/>
      <c r="D60" s="65"/>
      <c r="E60" s="64"/>
      <c r="F60" s="65"/>
      <c r="G60" s="64"/>
      <c r="H60" s="65"/>
      <c r="I60" s="64"/>
    </row>
    <row r="61" spans="1:9" ht="22" customHeight="1" thickBot="1">
      <c r="A61" s="88" t="s">
        <v>111</v>
      </c>
      <c r="C61" s="66">
        <v>-46284</v>
      </c>
      <c r="D61" s="66"/>
      <c r="E61" s="66">
        <v>-33533</v>
      </c>
      <c r="F61" s="66"/>
      <c r="G61" s="85">
        <f>G29</f>
        <v>-60733</v>
      </c>
      <c r="H61" s="66"/>
      <c r="I61" s="85">
        <v>-40069</v>
      </c>
    </row>
    <row r="62" spans="1:9" ht="22" customHeight="1" thickTop="1">
      <c r="A62" s="88" t="s">
        <v>89</v>
      </c>
      <c r="C62" s="66">
        <v>4327</v>
      </c>
      <c r="D62" s="66"/>
      <c r="E62" s="66">
        <v>4027</v>
      </c>
      <c r="F62" s="66"/>
      <c r="G62" s="84"/>
      <c r="H62" s="66"/>
      <c r="I62" s="84"/>
    </row>
    <row r="63" spans="1:9" ht="22" customHeight="1" thickBot="1">
      <c r="A63" s="5" t="s">
        <v>184</v>
      </c>
      <c r="C63" s="67">
        <f>SUM(C61:C62)</f>
        <v>-41957</v>
      </c>
      <c r="D63" s="66"/>
      <c r="E63" s="67">
        <f>SUM(E61:E62)</f>
        <v>-29506</v>
      </c>
      <c r="F63" s="66"/>
      <c r="G63" s="66"/>
      <c r="H63" s="66"/>
      <c r="I63" s="66"/>
    </row>
    <row r="64" spans="1:9" ht="22" customHeight="1" thickTop="1">
      <c r="C64" s="68"/>
      <c r="D64" s="68"/>
      <c r="E64" s="68"/>
      <c r="F64" s="68"/>
      <c r="G64" s="68"/>
      <c r="H64" s="68"/>
      <c r="I64" s="68"/>
    </row>
    <row r="65" spans="1:9" ht="22" customHeight="1">
      <c r="A65" s="54" t="s">
        <v>187</v>
      </c>
      <c r="B65" s="54"/>
      <c r="C65" s="16"/>
      <c r="D65" s="16"/>
      <c r="E65" s="16"/>
      <c r="F65" s="16"/>
      <c r="G65" s="16"/>
      <c r="H65" s="16"/>
      <c r="I65" s="16"/>
    </row>
    <row r="66" spans="1:9" ht="22" customHeight="1" thickBot="1">
      <c r="A66" s="88" t="s">
        <v>111</v>
      </c>
      <c r="C66" s="66">
        <v>-46284</v>
      </c>
      <c r="D66" s="66"/>
      <c r="E66" s="66">
        <v>-33533</v>
      </c>
      <c r="F66" s="66"/>
      <c r="G66" s="86">
        <f>G61</f>
        <v>-60733</v>
      </c>
      <c r="H66" s="66"/>
      <c r="I66" s="86">
        <v>-40069</v>
      </c>
    </row>
    <row r="67" spans="1:9" ht="22" customHeight="1" thickTop="1">
      <c r="A67" s="88" t="s">
        <v>89</v>
      </c>
      <c r="C67" s="66">
        <v>4327</v>
      </c>
      <c r="D67" s="66"/>
      <c r="E67" s="66">
        <v>4027</v>
      </c>
      <c r="F67" s="66"/>
      <c r="G67" s="84"/>
      <c r="H67" s="66"/>
      <c r="I67" s="84"/>
    </row>
    <row r="68" spans="1:9" ht="22" customHeight="1" thickBot="1">
      <c r="A68" s="5" t="s">
        <v>185</v>
      </c>
      <c r="C68" s="67">
        <f>SUM(C66:C67)</f>
        <v>-41957</v>
      </c>
      <c r="D68" s="66"/>
      <c r="E68" s="67">
        <f>SUM(E66:E67)</f>
        <v>-29506</v>
      </c>
      <c r="F68" s="66"/>
    </row>
    <row r="69" spans="1:9" ht="22" customHeight="1" thickTop="1">
      <c r="C69" s="68"/>
      <c r="D69" s="68"/>
      <c r="E69" s="68"/>
      <c r="F69" s="68"/>
      <c r="G69" s="68"/>
      <c r="H69" s="68"/>
      <c r="I69" s="68"/>
    </row>
    <row r="70" spans="1:9" ht="22" customHeight="1">
      <c r="A70" s="5" t="s">
        <v>178</v>
      </c>
      <c r="B70" s="120" t="s">
        <v>173</v>
      </c>
      <c r="C70" s="69"/>
      <c r="D70" s="69"/>
      <c r="E70" s="69"/>
      <c r="F70" s="69"/>
      <c r="G70" s="69"/>
      <c r="H70" s="69"/>
      <c r="I70" s="69"/>
    </row>
    <row r="71" spans="1:9" ht="22" customHeight="1" thickBot="1">
      <c r="A71" s="9" t="s">
        <v>179</v>
      </c>
      <c r="B71" s="70"/>
      <c r="C71" s="154">
        <f>C61/BS!C99</f>
        <v>-0.15428</v>
      </c>
      <c r="D71" s="147"/>
      <c r="E71" s="154">
        <f>E61/BS!E99</f>
        <v>-0.11177666666666666</v>
      </c>
      <c r="F71" s="147"/>
      <c r="G71" s="154">
        <f>G61/BS!G99</f>
        <v>-0.20244333333333334</v>
      </c>
      <c r="H71" s="148"/>
      <c r="I71" s="154">
        <f>I61/BS!I99</f>
        <v>-0.13356333333333334</v>
      </c>
    </row>
    <row r="72" spans="1:9" ht="22" customHeight="1" thickTop="1"/>
    <row r="73" spans="1:9" ht="22" customHeight="1"/>
    <row r="74" spans="1:9" ht="22" customHeight="1"/>
    <row r="75" spans="1:9" ht="22" customHeight="1"/>
    <row r="76" spans="1:9" ht="22" customHeight="1"/>
    <row r="77" spans="1:9" ht="22" customHeight="1"/>
    <row r="78" spans="1:9" ht="22" customHeight="1"/>
    <row r="79" spans="1:9" ht="22" customHeight="1"/>
    <row r="80" spans="1:9" ht="22" customHeight="1"/>
    <row r="81" spans="1:1" ht="22" customHeight="1"/>
    <row r="82" spans="1:1" ht="22" customHeight="1"/>
    <row r="83" spans="1:1" ht="22" customHeight="1"/>
    <row r="84" spans="1:1" ht="22" customHeight="1"/>
    <row r="85" spans="1:1" ht="22" customHeight="1"/>
    <row r="86" spans="1:1" ht="22" customHeight="1"/>
    <row r="87" spans="1:1" ht="22" customHeight="1"/>
    <row r="88" spans="1:1" ht="22" customHeight="1"/>
    <row r="89" spans="1:1" ht="22" customHeight="1"/>
    <row r="90" spans="1:1" ht="22" customHeight="1">
      <c r="A90" s="2" t="s">
        <v>60</v>
      </c>
    </row>
    <row r="91" spans="1:1" ht="22" customHeight="1"/>
    <row r="92" spans="1:1" ht="22" customHeight="1"/>
    <row r="93" spans="1:1" ht="22" customHeight="1"/>
    <row r="94" spans="1:1" ht="22" customHeight="1"/>
    <row r="95" spans="1:1" ht="22" customHeight="1"/>
    <row r="96" spans="1:1" ht="22" customHeight="1"/>
    <row r="97" ht="22" customHeight="1"/>
    <row r="98" ht="22" customHeight="1"/>
    <row r="99" ht="22" customHeight="1"/>
    <row r="100" ht="22" customHeight="1"/>
    <row r="101" ht="22" customHeight="1"/>
    <row r="102" ht="22" customHeight="1"/>
    <row r="103" ht="22" customHeight="1"/>
    <row r="104" ht="22" customHeight="1"/>
    <row r="105" ht="22" customHeight="1"/>
    <row r="106" ht="22" customHeight="1"/>
    <row r="107" ht="22" customHeight="1"/>
    <row r="108" ht="22" customHeight="1"/>
    <row r="109" ht="22" customHeight="1"/>
    <row r="110" ht="22" customHeight="1"/>
    <row r="111" ht="22" customHeight="1"/>
    <row r="112" ht="22" customHeight="1"/>
    <row r="113" ht="22" customHeight="1"/>
  </sheetData>
  <mergeCells count="18">
    <mergeCell ref="A54:I54"/>
    <mergeCell ref="A1:I1"/>
    <mergeCell ref="A2:I2"/>
    <mergeCell ref="A3:I3"/>
    <mergeCell ref="A4:I4"/>
    <mergeCell ref="A5:I5"/>
    <mergeCell ref="C7:E7"/>
    <mergeCell ref="G7:I7"/>
    <mergeCell ref="C8:E8"/>
    <mergeCell ref="G8:I8"/>
    <mergeCell ref="A51:I51"/>
    <mergeCell ref="A52:I52"/>
    <mergeCell ref="A53:I53"/>
    <mergeCell ref="A55:I55"/>
    <mergeCell ref="C57:E57"/>
    <mergeCell ref="G57:I57"/>
    <mergeCell ref="C58:E58"/>
    <mergeCell ref="G58:I58"/>
  </mergeCells>
  <printOptions horizontalCentered="1"/>
  <pageMargins left="0.8" right="0.2" top="1" bottom="1" header="0.6" footer="0.3"/>
  <pageSetup paperSize="9" scale="80" orientation="portrait" r:id="rId1"/>
  <rowBreaks count="1" manualBreakCount="1">
    <brk id="5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</sheetPr>
  <dimension ref="A1:AA26"/>
  <sheetViews>
    <sheetView view="pageBreakPreview" topLeftCell="D20" zoomScale="80" zoomScaleNormal="50" zoomScaleSheetLayoutView="80" workbookViewId="0">
      <selection activeCell="I103" sqref="I103"/>
    </sheetView>
  </sheetViews>
  <sheetFormatPr defaultColWidth="9.1796875" defaultRowHeight="22" customHeight="1"/>
  <cols>
    <col min="1" max="1" width="39.36328125" style="21" customWidth="1"/>
    <col min="2" max="2" width="1.1796875" style="21" customWidth="1"/>
    <col min="3" max="3" width="10.453125" style="21" bestFit="1" customWidth="1"/>
    <col min="4" max="4" width="1.1796875" style="21" customWidth="1"/>
    <col min="5" max="5" width="12.36328125" style="21" bestFit="1" customWidth="1"/>
    <col min="6" max="6" width="1.1796875" style="21" customWidth="1"/>
    <col min="7" max="7" width="10.81640625" style="21" bestFit="1" customWidth="1"/>
    <col min="8" max="8" width="1.1796875" style="21" customWidth="1"/>
    <col min="9" max="9" width="12.90625" style="21" bestFit="1" customWidth="1"/>
    <col min="10" max="10" width="1.1796875" style="21" customWidth="1"/>
    <col min="11" max="11" width="12.1796875" style="21" bestFit="1" customWidth="1"/>
    <col min="12" max="12" width="1.1796875" style="21" customWidth="1"/>
    <col min="13" max="13" width="13.1796875" style="21" bestFit="1" customWidth="1"/>
    <col min="14" max="14" width="1.1796875" style="21" customWidth="1"/>
    <col min="15" max="15" width="12.36328125" style="21" bestFit="1" customWidth="1"/>
    <col min="16" max="16" width="1.1796875" style="21" customWidth="1"/>
    <col min="17" max="17" width="13.36328125" style="21" bestFit="1" customWidth="1"/>
    <col min="18" max="18" width="1.1796875" style="21" customWidth="1"/>
    <col min="19" max="19" width="12.08984375" style="21" bestFit="1" customWidth="1"/>
    <col min="20" max="20" width="1.1796875" style="21" customWidth="1"/>
    <col min="21" max="21" width="11.1796875" style="21" bestFit="1" customWidth="1"/>
    <col min="22" max="22" width="1.81640625" style="21" customWidth="1"/>
    <col min="23" max="16384" width="9.1796875" style="21"/>
  </cols>
  <sheetData>
    <row r="1" spans="1:27" ht="22" customHeight="1">
      <c r="A1" s="168" t="s">
        <v>49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46"/>
      <c r="W1" s="46"/>
      <c r="X1" s="46"/>
      <c r="Y1" s="46"/>
      <c r="Z1" s="46"/>
      <c r="AA1" s="46"/>
    </row>
    <row r="2" spans="1:27" ht="22" customHeight="1">
      <c r="A2" s="168" t="s">
        <v>68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46"/>
      <c r="W2" s="46"/>
      <c r="X2" s="46"/>
      <c r="Y2" s="46"/>
      <c r="Z2" s="46"/>
      <c r="AA2" s="46"/>
    </row>
    <row r="3" spans="1:27" ht="22" customHeight="1">
      <c r="A3" s="168" t="s">
        <v>70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46"/>
      <c r="W3" s="46"/>
      <c r="X3" s="46"/>
      <c r="Y3" s="46"/>
      <c r="Z3" s="46"/>
      <c r="AA3" s="46"/>
    </row>
    <row r="4" spans="1:27" ht="22" customHeight="1">
      <c r="A4" s="168" t="s">
        <v>211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46"/>
      <c r="W4" s="46"/>
      <c r="X4" s="46"/>
      <c r="Y4" s="46"/>
      <c r="Z4" s="46"/>
      <c r="AA4" s="46"/>
    </row>
    <row r="5" spans="1:27" ht="22" customHeight="1">
      <c r="A5" s="170" t="s">
        <v>63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46"/>
      <c r="W5" s="46"/>
      <c r="X5" s="46"/>
      <c r="Y5" s="46"/>
      <c r="Z5" s="46"/>
      <c r="AA5" s="46"/>
    </row>
    <row r="6" spans="1:27" ht="22" customHeight="1">
      <c r="A6" s="167" t="s">
        <v>79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46"/>
      <c r="W6" s="46"/>
      <c r="X6" s="46"/>
      <c r="Y6" s="46"/>
      <c r="Z6" s="46"/>
      <c r="AA6" s="46"/>
    </row>
    <row r="7" spans="1:27" ht="9" customHeight="1">
      <c r="A7" s="80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0"/>
      <c r="V7" s="46"/>
      <c r="W7" s="46"/>
      <c r="X7" s="46"/>
      <c r="Y7" s="46"/>
      <c r="Z7" s="46"/>
      <c r="AA7" s="46"/>
    </row>
    <row r="8" spans="1:27" s="117" customFormat="1" ht="22" customHeight="1">
      <c r="A8" s="97"/>
      <c r="B8" s="50"/>
      <c r="C8" s="50"/>
      <c r="D8" s="50"/>
      <c r="E8" s="50"/>
      <c r="F8" s="50"/>
      <c r="G8" s="166" t="s">
        <v>32</v>
      </c>
      <c r="H8" s="166"/>
      <c r="I8" s="166"/>
      <c r="J8" s="130"/>
      <c r="K8" s="166" t="s">
        <v>83</v>
      </c>
      <c r="L8" s="166"/>
      <c r="M8" s="166"/>
      <c r="N8" s="166"/>
      <c r="O8" s="166"/>
      <c r="P8" s="50"/>
      <c r="Q8" s="50"/>
      <c r="R8" s="50"/>
      <c r="S8" s="50"/>
      <c r="T8" s="50"/>
      <c r="U8" s="50"/>
      <c r="V8" s="118"/>
      <c r="W8" s="118"/>
      <c r="X8" s="116"/>
      <c r="Y8" s="116"/>
      <c r="Z8" s="116"/>
      <c r="AA8" s="116"/>
    </row>
    <row r="9" spans="1:27" s="117" customFormat="1" ht="22" customHeight="1">
      <c r="A9" s="97"/>
      <c r="B9" s="50"/>
      <c r="C9" s="50"/>
      <c r="D9" s="50"/>
      <c r="E9" s="50"/>
      <c r="F9" s="50"/>
      <c r="G9" s="50"/>
      <c r="H9" s="50"/>
      <c r="I9" s="50"/>
      <c r="J9" s="130"/>
      <c r="K9" s="131" t="s">
        <v>27</v>
      </c>
      <c r="L9" s="131"/>
      <c r="M9" s="131" t="s">
        <v>139</v>
      </c>
      <c r="N9" s="131"/>
      <c r="O9" s="132"/>
      <c r="P9" s="133"/>
      <c r="Q9" s="131" t="s">
        <v>123</v>
      </c>
      <c r="R9" s="133"/>
      <c r="S9" s="131"/>
      <c r="T9" s="131"/>
      <c r="U9" s="133"/>
      <c r="V9" s="118"/>
      <c r="W9" s="118"/>
      <c r="X9" s="116"/>
      <c r="Y9" s="116"/>
      <c r="Z9" s="116"/>
      <c r="AA9" s="116"/>
    </row>
    <row r="10" spans="1:27" s="117" customFormat="1" ht="22" customHeight="1">
      <c r="A10" s="97"/>
      <c r="B10" s="50"/>
      <c r="C10" s="50"/>
      <c r="D10" s="50"/>
      <c r="E10" s="50"/>
      <c r="F10" s="50"/>
      <c r="G10" s="50"/>
      <c r="H10" s="50"/>
      <c r="I10" s="50"/>
      <c r="J10" s="130"/>
      <c r="K10" s="131" t="s">
        <v>28</v>
      </c>
      <c r="L10" s="131"/>
      <c r="M10" s="131" t="s">
        <v>29</v>
      </c>
      <c r="N10" s="131"/>
      <c r="O10" s="132" t="s">
        <v>30</v>
      </c>
      <c r="P10" s="133"/>
      <c r="Q10" s="134" t="s">
        <v>84</v>
      </c>
      <c r="R10" s="133"/>
      <c r="S10" s="131"/>
      <c r="T10" s="131"/>
      <c r="U10" s="131"/>
      <c r="V10" s="118"/>
      <c r="W10" s="118"/>
      <c r="X10" s="116"/>
      <c r="Y10" s="116"/>
      <c r="Z10" s="116"/>
      <c r="AA10" s="116"/>
    </row>
    <row r="11" spans="1:27" s="117" customFormat="1" ht="22" customHeight="1">
      <c r="A11" s="97"/>
      <c r="B11" s="50"/>
      <c r="C11" s="50" t="s">
        <v>31</v>
      </c>
      <c r="D11" s="50"/>
      <c r="E11" s="50"/>
      <c r="F11" s="50"/>
      <c r="G11" s="99"/>
      <c r="H11" s="99"/>
      <c r="I11" s="99"/>
      <c r="J11" s="50"/>
      <c r="K11" s="135" t="s">
        <v>33</v>
      </c>
      <c r="L11" s="131"/>
      <c r="M11" s="131" t="s">
        <v>34</v>
      </c>
      <c r="N11" s="131"/>
      <c r="O11" s="132" t="s">
        <v>35</v>
      </c>
      <c r="P11" s="131"/>
      <c r="Q11" s="132" t="s">
        <v>124</v>
      </c>
      <c r="R11" s="131"/>
      <c r="S11" s="131"/>
      <c r="T11" s="131"/>
      <c r="U11" s="131" t="s">
        <v>36</v>
      </c>
      <c r="V11" s="118"/>
      <c r="W11" s="118"/>
      <c r="X11" s="116"/>
      <c r="Y11" s="116"/>
      <c r="Z11" s="116"/>
      <c r="AA11" s="116"/>
    </row>
    <row r="12" spans="1:27" s="117" customFormat="1" ht="22" customHeight="1">
      <c r="A12" s="97"/>
      <c r="B12" s="50"/>
      <c r="C12" s="50" t="s">
        <v>120</v>
      </c>
      <c r="D12" s="50"/>
      <c r="E12" s="50"/>
      <c r="F12" s="50"/>
      <c r="G12" s="50" t="s">
        <v>77</v>
      </c>
      <c r="H12" s="50"/>
      <c r="I12" s="50"/>
      <c r="J12" s="50"/>
      <c r="K12" s="131" t="s">
        <v>38</v>
      </c>
      <c r="L12" s="131"/>
      <c r="M12" s="131" t="s">
        <v>39</v>
      </c>
      <c r="N12" s="131"/>
      <c r="O12" s="132" t="s">
        <v>84</v>
      </c>
      <c r="P12" s="131"/>
      <c r="Q12" s="132" t="s">
        <v>125</v>
      </c>
      <c r="R12" s="131"/>
      <c r="S12" s="131" t="s">
        <v>91</v>
      </c>
      <c r="T12" s="131"/>
      <c r="U12" s="131" t="s">
        <v>84</v>
      </c>
      <c r="V12" s="118"/>
      <c r="W12" s="118"/>
      <c r="X12" s="116"/>
      <c r="Y12" s="116"/>
      <c r="Z12" s="116"/>
      <c r="AA12" s="116"/>
    </row>
    <row r="13" spans="1:27" s="117" customFormat="1" ht="22" customHeight="1">
      <c r="A13" s="97"/>
      <c r="B13" s="50"/>
      <c r="C13" s="103" t="s">
        <v>40</v>
      </c>
      <c r="D13" s="50"/>
      <c r="E13" s="103" t="s">
        <v>11</v>
      </c>
      <c r="F13" s="50"/>
      <c r="G13" s="103" t="s">
        <v>82</v>
      </c>
      <c r="H13" s="50"/>
      <c r="I13" s="103" t="s">
        <v>37</v>
      </c>
      <c r="J13" s="50"/>
      <c r="K13" s="136" t="s">
        <v>41</v>
      </c>
      <c r="L13" s="131"/>
      <c r="M13" s="136" t="s">
        <v>42</v>
      </c>
      <c r="N13" s="131"/>
      <c r="O13" s="136" t="s">
        <v>43</v>
      </c>
      <c r="P13" s="131"/>
      <c r="Q13" s="135" t="s">
        <v>96</v>
      </c>
      <c r="R13" s="131"/>
      <c r="S13" s="136" t="s">
        <v>92</v>
      </c>
      <c r="T13" s="131"/>
      <c r="U13" s="136" t="s">
        <v>43</v>
      </c>
      <c r="V13" s="118"/>
      <c r="W13" s="118"/>
      <c r="X13" s="116"/>
      <c r="Y13" s="116"/>
      <c r="Z13" s="116"/>
      <c r="AA13" s="116"/>
    </row>
    <row r="14" spans="1:27" s="117" customFormat="1" ht="14" customHeight="1">
      <c r="A14" s="97"/>
      <c r="B14" s="50"/>
      <c r="C14" s="50"/>
      <c r="D14" s="50"/>
      <c r="E14" s="50"/>
      <c r="F14" s="50"/>
      <c r="G14" s="50"/>
      <c r="H14" s="50"/>
      <c r="I14" s="50"/>
      <c r="J14" s="50"/>
      <c r="K14" s="131"/>
      <c r="L14" s="131"/>
      <c r="M14" s="131"/>
      <c r="N14" s="131"/>
      <c r="O14" s="131"/>
      <c r="P14" s="131"/>
      <c r="Q14" s="132"/>
      <c r="R14" s="131"/>
      <c r="S14" s="131"/>
      <c r="T14" s="131"/>
      <c r="U14" s="131"/>
      <c r="V14" s="118"/>
      <c r="W14" s="118"/>
      <c r="X14" s="116"/>
      <c r="Y14" s="116"/>
      <c r="Z14" s="116"/>
      <c r="AA14" s="116"/>
    </row>
    <row r="15" spans="1:27" s="117" customFormat="1" ht="22" customHeight="1">
      <c r="A15" s="106" t="s">
        <v>163</v>
      </c>
      <c r="B15" s="107"/>
      <c r="C15" s="107">
        <v>300000</v>
      </c>
      <c r="D15" s="107"/>
      <c r="E15" s="107">
        <v>317618</v>
      </c>
      <c r="F15" s="107"/>
      <c r="G15" s="107">
        <v>30000</v>
      </c>
      <c r="H15" s="107"/>
      <c r="I15" s="107">
        <v>145700</v>
      </c>
      <c r="J15" s="107"/>
      <c r="K15" s="107">
        <v>57169</v>
      </c>
      <c r="L15" s="107"/>
      <c r="M15" s="107">
        <v>-97837</v>
      </c>
      <c r="N15" s="107"/>
      <c r="O15" s="107">
        <f>K15+M15</f>
        <v>-40668</v>
      </c>
      <c r="P15" s="107"/>
      <c r="Q15" s="107">
        <f>SUM(C15:I15)+O15</f>
        <v>752650</v>
      </c>
      <c r="R15" s="107"/>
      <c r="S15" s="107">
        <v>147944</v>
      </c>
      <c r="T15" s="107"/>
      <c r="U15" s="107">
        <f>SUM(Q15:S15)</f>
        <v>900594</v>
      </c>
      <c r="V15" s="119"/>
      <c r="W15" s="119"/>
    </row>
    <row r="16" spans="1:27" s="117" customFormat="1" ht="22" customHeight="1">
      <c r="A16" s="109" t="s">
        <v>102</v>
      </c>
      <c r="B16" s="107"/>
      <c r="C16" s="146">
        <v>0</v>
      </c>
      <c r="D16" s="107"/>
      <c r="E16" s="137">
        <v>0</v>
      </c>
      <c r="F16" s="107"/>
      <c r="G16" s="137">
        <v>0</v>
      </c>
      <c r="H16" s="107"/>
      <c r="I16" s="107">
        <v>-33533</v>
      </c>
      <c r="J16" s="107"/>
      <c r="K16" s="137">
        <v>0</v>
      </c>
      <c r="L16" s="107"/>
      <c r="M16" s="137">
        <v>0</v>
      </c>
      <c r="N16" s="107"/>
      <c r="O16" s="137">
        <v>0</v>
      </c>
      <c r="P16" s="107"/>
      <c r="Q16" s="107">
        <f>C16+E16+G16+I16+O16</f>
        <v>-33533</v>
      </c>
      <c r="R16" s="107"/>
      <c r="S16" s="107">
        <v>4027</v>
      </c>
      <c r="T16" s="107"/>
      <c r="U16" s="107">
        <f>SUM(Q16:S16)</f>
        <v>-29506</v>
      </c>
      <c r="V16" s="119"/>
      <c r="W16" s="119"/>
    </row>
    <row r="17" spans="1:23" s="117" customFormat="1" ht="22" customHeight="1" thickBot="1">
      <c r="A17" s="112" t="s">
        <v>215</v>
      </c>
      <c r="B17" s="107"/>
      <c r="C17" s="113">
        <f>SUM(C15:C16)</f>
        <v>300000</v>
      </c>
      <c r="D17" s="107"/>
      <c r="E17" s="113">
        <f>SUM(E15:E16)</f>
        <v>317618</v>
      </c>
      <c r="F17" s="107"/>
      <c r="G17" s="113">
        <f>SUM(G15:G16)</f>
        <v>30000</v>
      </c>
      <c r="H17" s="107"/>
      <c r="I17" s="113">
        <f>SUM(I15:I16)</f>
        <v>112167</v>
      </c>
      <c r="J17" s="107"/>
      <c r="K17" s="113">
        <f>SUM(K15:K16)</f>
        <v>57169</v>
      </c>
      <c r="L17" s="107"/>
      <c r="M17" s="113">
        <f>SUM(M15:M16)</f>
        <v>-97837</v>
      </c>
      <c r="N17" s="107"/>
      <c r="O17" s="113">
        <f>SUM(O15:O16)</f>
        <v>-40668</v>
      </c>
      <c r="P17" s="107"/>
      <c r="Q17" s="113">
        <f>SUM(Q15:Q16)</f>
        <v>719117</v>
      </c>
      <c r="R17" s="107"/>
      <c r="S17" s="113">
        <f>SUM(S15:S16)</f>
        <v>151971</v>
      </c>
      <c r="T17" s="107"/>
      <c r="U17" s="113">
        <f>SUM(U15:U16)</f>
        <v>871088</v>
      </c>
      <c r="V17" s="119"/>
      <c r="W17" s="119"/>
    </row>
    <row r="18" spans="1:23" s="117" customFormat="1" ht="22" customHeight="1" thickTop="1">
      <c r="A18" s="112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19"/>
      <c r="W18" s="119"/>
    </row>
    <row r="19" spans="1:23" s="117" customFormat="1" ht="22" customHeight="1">
      <c r="A19" s="106" t="s">
        <v>180</v>
      </c>
      <c r="B19" s="107"/>
      <c r="C19" s="107">
        <v>300000</v>
      </c>
      <c r="D19" s="107"/>
      <c r="E19" s="107">
        <v>317618</v>
      </c>
      <c r="F19" s="107"/>
      <c r="G19" s="107">
        <v>30000</v>
      </c>
      <c r="H19" s="107"/>
      <c r="I19" s="107">
        <v>106252</v>
      </c>
      <c r="J19" s="107"/>
      <c r="K19" s="107">
        <v>57169</v>
      </c>
      <c r="L19" s="107"/>
      <c r="M19" s="107">
        <v>-97837</v>
      </c>
      <c r="N19" s="107"/>
      <c r="O19" s="107">
        <f>K19+M19</f>
        <v>-40668</v>
      </c>
      <c r="P19" s="107"/>
      <c r="Q19" s="107">
        <f>SUM(C19:I19)+O19</f>
        <v>713202</v>
      </c>
      <c r="R19" s="107"/>
      <c r="S19" s="107">
        <v>153685</v>
      </c>
      <c r="T19" s="107"/>
      <c r="U19" s="107">
        <f>SUM(Q19:S19)</f>
        <v>866887</v>
      </c>
      <c r="V19" s="119"/>
      <c r="W19" s="119"/>
    </row>
    <row r="20" spans="1:23" s="117" customFormat="1" ht="22" customHeight="1">
      <c r="A20" s="109" t="s">
        <v>102</v>
      </c>
      <c r="B20" s="107"/>
      <c r="C20" s="146">
        <v>0</v>
      </c>
      <c r="D20" s="107"/>
      <c r="E20" s="137">
        <v>0</v>
      </c>
      <c r="F20" s="107"/>
      <c r="G20" s="137">
        <v>0</v>
      </c>
      <c r="H20" s="107"/>
      <c r="I20" s="107">
        <f>'PL9'!C61</f>
        <v>-46284</v>
      </c>
      <c r="J20" s="107"/>
      <c r="K20" s="137">
        <v>0</v>
      </c>
      <c r="L20" s="107"/>
      <c r="M20" s="137">
        <v>0</v>
      </c>
      <c r="N20" s="107"/>
      <c r="O20" s="137">
        <v>0</v>
      </c>
      <c r="P20" s="107"/>
      <c r="Q20" s="107">
        <f>C20+E20+G20+I20+O20</f>
        <v>-46284</v>
      </c>
      <c r="R20" s="107"/>
      <c r="S20" s="107">
        <f>'PL9'!C62</f>
        <v>4327</v>
      </c>
      <c r="T20" s="107"/>
      <c r="U20" s="107">
        <f>SUM(Q20:S20)</f>
        <v>-41957</v>
      </c>
      <c r="V20" s="119"/>
      <c r="W20" s="119"/>
    </row>
    <row r="21" spans="1:23" s="117" customFormat="1" ht="22" customHeight="1" thickBot="1">
      <c r="A21" s="112" t="s">
        <v>216</v>
      </c>
      <c r="B21" s="107"/>
      <c r="C21" s="113">
        <f>SUM(C19:C20)</f>
        <v>300000</v>
      </c>
      <c r="D21" s="107"/>
      <c r="E21" s="113">
        <f>SUM(E19:E20)</f>
        <v>317618</v>
      </c>
      <c r="F21" s="107"/>
      <c r="G21" s="113">
        <f>SUM(G19:G20)</f>
        <v>30000</v>
      </c>
      <c r="H21" s="107"/>
      <c r="I21" s="113">
        <f>SUM(I19:I20)</f>
        <v>59968</v>
      </c>
      <c r="J21" s="107"/>
      <c r="K21" s="113">
        <f>SUM(K19:K20)</f>
        <v>57169</v>
      </c>
      <c r="L21" s="107"/>
      <c r="M21" s="113">
        <f>SUM(M19:M20)</f>
        <v>-97837</v>
      </c>
      <c r="N21" s="107"/>
      <c r="O21" s="113">
        <f>SUM(O19:O20)</f>
        <v>-40668</v>
      </c>
      <c r="P21" s="107"/>
      <c r="Q21" s="113">
        <f>SUM(Q19:Q20)</f>
        <v>666918</v>
      </c>
      <c r="R21" s="107"/>
      <c r="S21" s="113">
        <f>SUM(S19:S20)</f>
        <v>158012</v>
      </c>
      <c r="T21" s="107"/>
      <c r="U21" s="113">
        <f>SUM(U19:U20)</f>
        <v>824930</v>
      </c>
      <c r="V21" s="119"/>
      <c r="W21" s="119"/>
    </row>
    <row r="22" spans="1:23" s="117" customFormat="1" ht="22" customHeight="1" thickTop="1">
      <c r="A22" s="112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19"/>
      <c r="W22" s="119"/>
    </row>
    <row r="23" spans="1:23" s="117" customFormat="1" ht="22" customHeight="1">
      <c r="A23" s="112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19"/>
      <c r="W23" s="119"/>
    </row>
    <row r="24" spans="1:23" s="99" customFormat="1" ht="22" customHeight="1">
      <c r="A24" s="115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</row>
    <row r="25" spans="1:23" s="99" customFormat="1" ht="22" customHeight="1">
      <c r="A25" s="115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</row>
    <row r="26" spans="1:23" ht="22" customHeight="1">
      <c r="A26" s="24" t="s">
        <v>60</v>
      </c>
      <c r="G26" s="25"/>
    </row>
  </sheetData>
  <mergeCells count="8">
    <mergeCell ref="G8:I8"/>
    <mergeCell ref="K8:O8"/>
    <mergeCell ref="A6:U6"/>
    <mergeCell ref="A1:U1"/>
    <mergeCell ref="A2:U2"/>
    <mergeCell ref="A3:U3"/>
    <mergeCell ref="A4:U4"/>
    <mergeCell ref="A5:U5"/>
  </mergeCells>
  <printOptions horizontalCentered="1"/>
  <pageMargins left="0.3" right="0.2" top="1" bottom="1" header="0.6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00B050"/>
  </sheetPr>
  <dimension ref="A1:P26"/>
  <sheetViews>
    <sheetView view="pageBreakPreview" topLeftCell="A7" zoomScale="80" zoomScaleNormal="50" zoomScaleSheetLayoutView="80" workbookViewId="0">
      <selection activeCell="I103" sqref="I103"/>
    </sheetView>
  </sheetViews>
  <sheetFormatPr defaultColWidth="9.1796875" defaultRowHeight="22" customHeight="1"/>
  <cols>
    <col min="1" max="1" width="53.36328125" style="21" customWidth="1"/>
    <col min="2" max="2" width="5.453125" style="21" bestFit="1" customWidth="1"/>
    <col min="3" max="3" width="1.81640625" style="21" customWidth="1"/>
    <col min="4" max="4" width="12.81640625" style="21" customWidth="1"/>
    <col min="5" max="5" width="1.81640625" style="21" customWidth="1"/>
    <col min="6" max="6" width="12.81640625" style="21" customWidth="1"/>
    <col min="7" max="7" width="1.81640625" style="21" customWidth="1"/>
    <col min="8" max="8" width="12.81640625" style="21" customWidth="1"/>
    <col min="9" max="9" width="1.81640625" style="21" customWidth="1"/>
    <col min="10" max="10" width="12.81640625" style="21" customWidth="1"/>
    <col min="11" max="11" width="1.81640625" style="21" customWidth="1"/>
    <col min="12" max="12" width="18.1796875" style="21" bestFit="1" customWidth="1"/>
    <col min="13" max="13" width="1.81640625" style="21" customWidth="1"/>
    <col min="14" max="14" width="12.81640625" style="21" customWidth="1"/>
    <col min="15" max="15" width="1.81640625" style="21" customWidth="1"/>
    <col min="16" max="16" width="12.81640625" style="21" customWidth="1"/>
    <col min="17" max="17" width="0.81640625" style="21" customWidth="1"/>
    <col min="18" max="16384" width="9.1796875" style="21"/>
  </cols>
  <sheetData>
    <row r="1" spans="1:16" ht="22" customHeight="1">
      <c r="A1" s="168" t="s">
        <v>49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22" customHeight="1">
      <c r="A2" s="168" t="s">
        <v>69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22" customHeight="1">
      <c r="A3" s="168" t="s">
        <v>71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</row>
    <row r="4" spans="1:16" ht="22" customHeight="1">
      <c r="A4" s="168" t="s">
        <v>211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</row>
    <row r="5" spans="1:16" ht="22" customHeight="1">
      <c r="A5" s="168" t="s">
        <v>63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</row>
    <row r="6" spans="1:16" ht="22" customHeight="1">
      <c r="A6" s="167" t="s">
        <v>79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</row>
    <row r="7" spans="1:16" ht="9" customHeight="1">
      <c r="A7" s="19"/>
      <c r="B7" s="19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0"/>
    </row>
    <row r="8" spans="1:16" s="99" customFormat="1" ht="22" customHeight="1">
      <c r="A8" s="97"/>
      <c r="B8" s="97"/>
      <c r="C8" s="50"/>
      <c r="D8" s="50"/>
      <c r="E8" s="50"/>
      <c r="F8" s="50"/>
      <c r="G8" s="50"/>
      <c r="H8" s="166" t="s">
        <v>32</v>
      </c>
      <c r="I8" s="166"/>
      <c r="J8" s="166"/>
      <c r="K8" s="98"/>
      <c r="L8" s="166" t="s">
        <v>83</v>
      </c>
      <c r="M8" s="166"/>
      <c r="N8" s="166"/>
      <c r="O8" s="50"/>
      <c r="P8" s="50"/>
    </row>
    <row r="9" spans="1:16" s="99" customFormat="1" ht="22" customHeight="1">
      <c r="A9" s="97"/>
      <c r="B9" s="97"/>
      <c r="C9" s="50"/>
      <c r="D9" s="50"/>
      <c r="E9" s="50"/>
      <c r="F9" s="50"/>
      <c r="G9" s="50"/>
      <c r="H9" s="50"/>
      <c r="I9" s="50"/>
      <c r="J9" s="50"/>
      <c r="K9" s="98"/>
      <c r="L9" s="98" t="s">
        <v>44</v>
      </c>
      <c r="M9" s="50"/>
      <c r="N9" s="50" t="s">
        <v>30</v>
      </c>
      <c r="O9" s="50"/>
      <c r="P9" s="100"/>
    </row>
    <row r="10" spans="1:16" s="99" customFormat="1" ht="22" customHeight="1">
      <c r="A10" s="97"/>
      <c r="B10" s="97"/>
      <c r="C10" s="50"/>
      <c r="D10" s="50" t="s">
        <v>31</v>
      </c>
      <c r="E10" s="50"/>
      <c r="F10" s="50"/>
      <c r="G10" s="50"/>
      <c r="K10" s="50"/>
      <c r="L10" s="101" t="s">
        <v>45</v>
      </c>
      <c r="M10" s="102"/>
      <c r="N10" s="102" t="s">
        <v>35</v>
      </c>
      <c r="O10" s="50"/>
      <c r="P10" s="50" t="s">
        <v>36</v>
      </c>
    </row>
    <row r="11" spans="1:16" s="99" customFormat="1" ht="22" customHeight="1">
      <c r="A11" s="97"/>
      <c r="B11" s="97"/>
      <c r="C11" s="50"/>
      <c r="D11" s="50" t="s">
        <v>120</v>
      </c>
      <c r="E11" s="50"/>
      <c r="F11" s="50"/>
      <c r="G11" s="50"/>
      <c r="H11" s="50" t="s">
        <v>77</v>
      </c>
      <c r="I11" s="50"/>
      <c r="J11" s="50"/>
      <c r="K11" s="50"/>
      <c r="L11" s="102" t="s">
        <v>46</v>
      </c>
      <c r="M11" s="102"/>
      <c r="N11" s="102" t="s">
        <v>84</v>
      </c>
      <c r="O11" s="50"/>
      <c r="P11" s="50" t="s">
        <v>84</v>
      </c>
    </row>
    <row r="12" spans="1:16" s="99" customFormat="1" ht="22" customHeight="1">
      <c r="A12" s="97"/>
      <c r="B12" s="50"/>
      <c r="C12" s="50"/>
      <c r="D12" s="103" t="s">
        <v>40</v>
      </c>
      <c r="E12" s="50"/>
      <c r="F12" s="103" t="s">
        <v>11</v>
      </c>
      <c r="G12" s="50"/>
      <c r="H12" s="103" t="s">
        <v>82</v>
      </c>
      <c r="I12" s="50"/>
      <c r="J12" s="103" t="s">
        <v>37</v>
      </c>
      <c r="K12" s="50"/>
      <c r="L12" s="104" t="s">
        <v>41</v>
      </c>
      <c r="M12" s="102"/>
      <c r="N12" s="104" t="s">
        <v>43</v>
      </c>
      <c r="O12" s="50"/>
      <c r="P12" s="103" t="s">
        <v>43</v>
      </c>
    </row>
    <row r="13" spans="1:16" s="99" customFormat="1" ht="22" customHeight="1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105"/>
      <c r="M13" s="105"/>
      <c r="N13" s="105"/>
      <c r="O13" s="97"/>
      <c r="P13" s="97"/>
    </row>
    <row r="14" spans="1:16" s="99" customFormat="1" ht="22" customHeight="1">
      <c r="A14" s="106" t="s">
        <v>163</v>
      </c>
      <c r="B14" s="106"/>
      <c r="C14" s="107"/>
      <c r="D14" s="107">
        <v>300000</v>
      </c>
      <c r="E14" s="107"/>
      <c r="F14" s="107">
        <v>317618</v>
      </c>
      <c r="G14" s="107"/>
      <c r="H14" s="107">
        <v>30000</v>
      </c>
      <c r="I14" s="107"/>
      <c r="J14" s="107">
        <v>152449</v>
      </c>
      <c r="K14" s="107"/>
      <c r="L14" s="107">
        <v>57169</v>
      </c>
      <c r="M14" s="107"/>
      <c r="N14" s="107">
        <v>57169</v>
      </c>
      <c r="O14" s="107"/>
      <c r="P14" s="108">
        <f t="shared" ref="P14" si="0">SUM(D14:J14,N14)</f>
        <v>857236</v>
      </c>
    </row>
    <row r="15" spans="1:16" s="99" customFormat="1" ht="22" customHeight="1">
      <c r="A15" s="109" t="s">
        <v>164</v>
      </c>
      <c r="B15" s="109"/>
      <c r="C15" s="107"/>
      <c r="D15" s="110">
        <v>0</v>
      </c>
      <c r="E15" s="107"/>
      <c r="F15" s="110">
        <v>0</v>
      </c>
      <c r="G15" s="107"/>
      <c r="H15" s="110">
        <v>0</v>
      </c>
      <c r="I15" s="107"/>
      <c r="J15" s="107">
        <v>-40069</v>
      </c>
      <c r="K15" s="107"/>
      <c r="L15" s="111">
        <v>0</v>
      </c>
      <c r="M15" s="107"/>
      <c r="N15" s="110">
        <f>SUM(L15:M15)</f>
        <v>0</v>
      </c>
      <c r="O15" s="107"/>
      <c r="P15" s="108">
        <f t="shared" ref="P15" si="1">SUM(D15:J15,N15)</f>
        <v>-40069</v>
      </c>
    </row>
    <row r="16" spans="1:16" s="99" customFormat="1" ht="22" customHeight="1" thickBot="1">
      <c r="A16" s="112" t="s">
        <v>215</v>
      </c>
      <c r="B16" s="112"/>
      <c r="C16" s="107"/>
      <c r="D16" s="113">
        <f>SUM(D14:D15)</f>
        <v>300000</v>
      </c>
      <c r="E16" s="107"/>
      <c r="F16" s="113">
        <f>SUM(F14:F15)</f>
        <v>317618</v>
      </c>
      <c r="G16" s="107"/>
      <c r="H16" s="113">
        <f>SUM(H14:H15)</f>
        <v>30000</v>
      </c>
      <c r="I16" s="107"/>
      <c r="J16" s="113">
        <f>SUM(J14:J15)</f>
        <v>112380</v>
      </c>
      <c r="K16" s="107"/>
      <c r="L16" s="113">
        <f>SUM(L14:L15)</f>
        <v>57169</v>
      </c>
      <c r="M16" s="107"/>
      <c r="N16" s="113">
        <f>SUM(N14:N15)</f>
        <v>57169</v>
      </c>
      <c r="O16" s="107"/>
      <c r="P16" s="113">
        <f>SUM(P14:P15)</f>
        <v>817167</v>
      </c>
    </row>
    <row r="17" spans="1:16" s="99" customFormat="1" ht="22" customHeight="1" thickTop="1">
      <c r="A17" s="114"/>
      <c r="B17" s="114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</row>
    <row r="18" spans="1:16" s="99" customFormat="1" ht="22" customHeight="1">
      <c r="A18" s="106" t="s">
        <v>180</v>
      </c>
      <c r="B18" s="106"/>
      <c r="C18" s="107"/>
      <c r="D18" s="107">
        <v>300000</v>
      </c>
      <c r="E18" s="107"/>
      <c r="F18" s="107">
        <v>317618</v>
      </c>
      <c r="G18" s="107"/>
      <c r="H18" s="107">
        <v>30000</v>
      </c>
      <c r="I18" s="107"/>
      <c r="J18" s="107">
        <v>100787</v>
      </c>
      <c r="K18" s="107"/>
      <c r="L18" s="107">
        <v>57169</v>
      </c>
      <c r="M18" s="107"/>
      <c r="N18" s="107">
        <v>57169</v>
      </c>
      <c r="O18" s="107"/>
      <c r="P18" s="108">
        <f t="shared" ref="P18" si="2">SUM(D18:J18,N18)</f>
        <v>805574</v>
      </c>
    </row>
    <row r="19" spans="1:16" s="99" customFormat="1" ht="22" customHeight="1">
      <c r="A19" s="109" t="s">
        <v>164</v>
      </c>
      <c r="B19" s="109"/>
      <c r="C19" s="107"/>
      <c r="D19" s="110">
        <v>0</v>
      </c>
      <c r="E19" s="107"/>
      <c r="F19" s="110">
        <v>0</v>
      </c>
      <c r="G19" s="107"/>
      <c r="H19" s="110">
        <v>0</v>
      </c>
      <c r="I19" s="107"/>
      <c r="J19" s="107">
        <f>'PL9'!G61</f>
        <v>-60733</v>
      </c>
      <c r="K19" s="107"/>
      <c r="L19" s="111">
        <v>0</v>
      </c>
      <c r="M19" s="107"/>
      <c r="N19" s="110">
        <f>SUM(L19:M19)</f>
        <v>0</v>
      </c>
      <c r="O19" s="107"/>
      <c r="P19" s="108">
        <f t="shared" ref="P19" si="3">SUM(D19:J19,N19)</f>
        <v>-60733</v>
      </c>
    </row>
    <row r="20" spans="1:16" s="99" customFormat="1" ht="22" customHeight="1" thickBot="1">
      <c r="A20" s="112" t="s">
        <v>216</v>
      </c>
      <c r="B20" s="112"/>
      <c r="C20" s="107"/>
      <c r="D20" s="113">
        <f>SUM(D18:D19)</f>
        <v>300000</v>
      </c>
      <c r="E20" s="107"/>
      <c r="F20" s="113">
        <f>SUM(F18:F19)</f>
        <v>317618</v>
      </c>
      <c r="G20" s="107"/>
      <c r="H20" s="113">
        <f>SUM(H18:H19)</f>
        <v>30000</v>
      </c>
      <c r="I20" s="107"/>
      <c r="J20" s="113">
        <f>SUM(J18:J19)</f>
        <v>40054</v>
      </c>
      <c r="K20" s="107"/>
      <c r="L20" s="113">
        <f>SUM(L18:L19)</f>
        <v>57169</v>
      </c>
      <c r="M20" s="107"/>
      <c r="N20" s="113">
        <f>SUM(N18:N19)</f>
        <v>57169</v>
      </c>
      <c r="O20" s="107"/>
      <c r="P20" s="113">
        <f>SUM(P18:P19)</f>
        <v>744841</v>
      </c>
    </row>
    <row r="21" spans="1:16" ht="22" customHeight="1" thickTop="1">
      <c r="A21" s="19"/>
      <c r="B21" s="19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22" customHeight="1">
      <c r="A22" s="19"/>
      <c r="B22" s="19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t="22" customHeight="1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6" spans="1:16" ht="22" customHeight="1">
      <c r="A26" s="24" t="s">
        <v>60</v>
      </c>
    </row>
  </sheetData>
  <mergeCells count="8">
    <mergeCell ref="L8:N8"/>
    <mergeCell ref="H8:J8"/>
    <mergeCell ref="A6:P6"/>
    <mergeCell ref="A1:P1"/>
    <mergeCell ref="A2:P2"/>
    <mergeCell ref="A3:P3"/>
    <mergeCell ref="A4:P4"/>
    <mergeCell ref="A5:P5"/>
  </mergeCells>
  <printOptions horizontalCentered="1"/>
  <pageMargins left="0.7" right="0.5" top="1" bottom="1" header="0.6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I91"/>
  <sheetViews>
    <sheetView topLeftCell="A14" zoomScale="80" zoomScaleNormal="80" zoomScaleSheetLayoutView="80" workbookViewId="0">
      <selection activeCell="A27" sqref="A27"/>
    </sheetView>
  </sheetViews>
  <sheetFormatPr defaultColWidth="9.1796875" defaultRowHeight="20.149999999999999" customHeight="1"/>
  <cols>
    <col min="1" max="1" width="56.81640625" style="2" customWidth="1"/>
    <col min="2" max="2" width="8.453125" style="2" customWidth="1"/>
    <col min="3" max="3" width="10.6328125" style="2" customWidth="1"/>
    <col min="4" max="4" width="0.81640625" style="2" customWidth="1"/>
    <col min="5" max="5" width="10.6328125" style="2" customWidth="1"/>
    <col min="6" max="6" width="0.81640625" style="2" customWidth="1"/>
    <col min="7" max="7" width="10.6328125" style="2" customWidth="1"/>
    <col min="8" max="8" width="0.81640625" style="2" customWidth="1"/>
    <col min="9" max="9" width="10.6328125" style="2" customWidth="1"/>
    <col min="10" max="10" width="50.453125" style="2" customWidth="1"/>
    <col min="11" max="16384" width="9.1796875" style="2"/>
  </cols>
  <sheetData>
    <row r="1" spans="1:9" ht="20.149999999999999" customHeight="1">
      <c r="A1" s="164" t="s">
        <v>49</v>
      </c>
      <c r="B1" s="164"/>
      <c r="C1" s="164"/>
      <c r="D1" s="164"/>
      <c r="E1" s="164"/>
      <c r="F1" s="164"/>
      <c r="G1" s="164"/>
      <c r="H1" s="164"/>
      <c r="I1" s="164"/>
    </row>
    <row r="2" spans="1:9" ht="20.149999999999999" customHeight="1">
      <c r="A2" s="164" t="s">
        <v>65</v>
      </c>
      <c r="B2" s="164"/>
      <c r="C2" s="164"/>
      <c r="D2" s="164"/>
      <c r="E2" s="164"/>
      <c r="F2" s="164"/>
      <c r="G2" s="164"/>
      <c r="H2" s="164"/>
      <c r="I2" s="164"/>
    </row>
    <row r="3" spans="1:9" ht="20.149999999999999" customHeight="1">
      <c r="A3" s="164" t="s">
        <v>211</v>
      </c>
      <c r="B3" s="165"/>
      <c r="C3" s="165"/>
      <c r="D3" s="165"/>
      <c r="E3" s="165"/>
      <c r="F3" s="165"/>
      <c r="G3" s="165"/>
      <c r="H3" s="165"/>
      <c r="I3" s="165"/>
    </row>
    <row r="4" spans="1:9" ht="20.149999999999999" customHeight="1">
      <c r="A4" s="164" t="s">
        <v>63</v>
      </c>
      <c r="B4" s="164"/>
      <c r="C4" s="164"/>
      <c r="D4" s="164"/>
      <c r="E4" s="164"/>
      <c r="F4" s="164"/>
      <c r="G4" s="164"/>
      <c r="H4" s="164"/>
      <c r="I4" s="164"/>
    </row>
    <row r="5" spans="1:9" ht="20.149999999999999" customHeight="1">
      <c r="A5" s="162" t="s">
        <v>79</v>
      </c>
      <c r="B5" s="162"/>
      <c r="C5" s="162"/>
      <c r="D5" s="162"/>
      <c r="E5" s="162"/>
      <c r="F5" s="162"/>
      <c r="G5" s="162"/>
      <c r="H5" s="162"/>
      <c r="I5" s="162"/>
    </row>
    <row r="6" spans="1:9" ht="6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19" customHeight="1">
      <c r="A7" s="3"/>
      <c r="B7" s="55" t="s">
        <v>55</v>
      </c>
      <c r="C7" s="158" t="s">
        <v>56</v>
      </c>
      <c r="D7" s="158"/>
      <c r="E7" s="158"/>
      <c r="F7" s="59"/>
      <c r="G7" s="163" t="s">
        <v>57</v>
      </c>
      <c r="H7" s="163"/>
      <c r="I7" s="163"/>
    </row>
    <row r="8" spans="1:9" ht="19" customHeight="1">
      <c r="A8" s="3"/>
      <c r="B8" s="4"/>
      <c r="C8" s="158" t="s">
        <v>58</v>
      </c>
      <c r="D8" s="158"/>
      <c r="E8" s="158"/>
      <c r="F8" s="59"/>
      <c r="G8" s="163" t="s">
        <v>58</v>
      </c>
      <c r="H8" s="163"/>
      <c r="I8" s="163"/>
    </row>
    <row r="9" spans="1:9" ht="19" customHeight="1">
      <c r="A9" s="3"/>
      <c r="B9" s="4"/>
      <c r="C9" s="55">
        <v>2025</v>
      </c>
      <c r="D9" s="55"/>
      <c r="E9" s="59">
        <v>2024</v>
      </c>
      <c r="F9" s="59"/>
      <c r="G9" s="55">
        <v>2025</v>
      </c>
      <c r="H9" s="55"/>
      <c r="I9" s="59">
        <v>2024</v>
      </c>
    </row>
    <row r="10" spans="1:9" ht="19" customHeight="1">
      <c r="A10" s="14" t="s">
        <v>20</v>
      </c>
      <c r="B10" s="6"/>
      <c r="C10" s="8"/>
      <c r="D10" s="8"/>
      <c r="E10" s="8"/>
      <c r="F10" s="8"/>
      <c r="G10" s="8"/>
      <c r="H10" s="8"/>
      <c r="I10" s="8"/>
    </row>
    <row r="11" spans="1:9" ht="19" customHeight="1">
      <c r="A11" s="15" t="s">
        <v>184</v>
      </c>
      <c r="B11" s="6"/>
      <c r="C11" s="81">
        <v>-41957</v>
      </c>
      <c r="D11" s="82"/>
      <c r="E11" s="82">
        <v>-29506</v>
      </c>
      <c r="F11" s="82"/>
      <c r="G11" s="82">
        <v>-60733</v>
      </c>
      <c r="H11" s="82"/>
      <c r="I11" s="82">
        <v>-40069</v>
      </c>
    </row>
    <row r="12" spans="1:9" ht="19" customHeight="1">
      <c r="A12" s="15" t="s">
        <v>195</v>
      </c>
      <c r="B12" s="8"/>
      <c r="C12" s="7"/>
      <c r="D12" s="7"/>
      <c r="E12" s="7"/>
      <c r="F12" s="7"/>
      <c r="G12" s="7"/>
      <c r="H12" s="7"/>
      <c r="I12" s="7"/>
    </row>
    <row r="13" spans="1:9" ht="19" customHeight="1">
      <c r="A13" s="91" t="s">
        <v>197</v>
      </c>
      <c r="B13" s="8"/>
      <c r="C13" s="7">
        <v>-231</v>
      </c>
      <c r="D13" s="7"/>
      <c r="E13" s="7">
        <v>948</v>
      </c>
      <c r="F13" s="7"/>
      <c r="G13" s="7">
        <v>-379</v>
      </c>
      <c r="H13" s="7"/>
      <c r="I13" s="7">
        <v>965</v>
      </c>
    </row>
    <row r="14" spans="1:9" ht="19" customHeight="1">
      <c r="A14" s="71" t="s">
        <v>72</v>
      </c>
      <c r="B14" s="8"/>
      <c r="C14" s="16">
        <v>42912</v>
      </c>
      <c r="D14" s="7"/>
      <c r="E14" s="16">
        <v>44460</v>
      </c>
      <c r="F14" s="7"/>
      <c r="G14" s="16">
        <v>15900</v>
      </c>
      <c r="H14" s="7"/>
      <c r="I14" s="16">
        <v>18250</v>
      </c>
    </row>
    <row r="15" spans="1:9" ht="19" customHeight="1">
      <c r="A15" s="62" t="s">
        <v>188</v>
      </c>
      <c r="B15" s="8"/>
      <c r="C15" s="16">
        <v>5545</v>
      </c>
      <c r="D15" s="7"/>
      <c r="E15" s="16">
        <v>5356</v>
      </c>
      <c r="F15" s="7"/>
      <c r="G15" s="16">
        <v>5545</v>
      </c>
      <c r="H15" s="7"/>
      <c r="I15" s="16">
        <v>5356</v>
      </c>
    </row>
    <row r="16" spans="1:9" ht="19" customHeight="1">
      <c r="A16" s="71" t="s">
        <v>202</v>
      </c>
      <c r="B16" s="8"/>
      <c r="C16" s="7">
        <v>15501</v>
      </c>
      <c r="D16" s="7"/>
      <c r="E16" s="7">
        <v>2653</v>
      </c>
      <c r="F16" s="7"/>
      <c r="G16" s="7">
        <v>15501</v>
      </c>
      <c r="H16" s="7"/>
      <c r="I16" s="7">
        <v>2653</v>
      </c>
    </row>
    <row r="17" spans="1:9" ht="19" customHeight="1">
      <c r="A17" s="71" t="s">
        <v>203</v>
      </c>
      <c r="B17" s="8"/>
      <c r="C17" s="92">
        <v>-2762</v>
      </c>
      <c r="D17" s="7"/>
      <c r="E17" s="92">
        <v>222</v>
      </c>
      <c r="F17" s="7"/>
      <c r="G17" s="92">
        <v>-3021</v>
      </c>
      <c r="H17" s="7"/>
      <c r="I17" s="7">
        <v>222</v>
      </c>
    </row>
    <row r="18" spans="1:9" ht="19" customHeight="1">
      <c r="A18" s="71" t="s">
        <v>194</v>
      </c>
      <c r="B18" s="8"/>
      <c r="C18" s="16">
        <v>413</v>
      </c>
      <c r="D18" s="7"/>
      <c r="E18" s="7">
        <v>1071</v>
      </c>
      <c r="F18" s="7"/>
      <c r="G18" s="153">
        <v>-177</v>
      </c>
      <c r="H18" s="7"/>
      <c r="I18" s="144">
        <v>0</v>
      </c>
    </row>
    <row r="19" spans="1:9" ht="19" customHeight="1">
      <c r="A19" s="71" t="s">
        <v>66</v>
      </c>
      <c r="B19" s="120" t="s">
        <v>174</v>
      </c>
      <c r="C19" s="7">
        <v>6621</v>
      </c>
      <c r="D19" s="7"/>
      <c r="E19" s="7">
        <v>6338</v>
      </c>
      <c r="F19" s="7"/>
      <c r="G19" s="7">
        <v>6454</v>
      </c>
      <c r="H19" s="7"/>
      <c r="I19" s="7">
        <v>6185</v>
      </c>
    </row>
    <row r="20" spans="1:9" ht="19" customHeight="1">
      <c r="A20" s="71" t="s">
        <v>189</v>
      </c>
      <c r="B20" s="8"/>
      <c r="C20" s="7"/>
      <c r="D20" s="7"/>
      <c r="E20" s="7"/>
      <c r="F20" s="7"/>
      <c r="G20" s="7"/>
      <c r="H20" s="7"/>
      <c r="I20" s="7"/>
    </row>
    <row r="21" spans="1:9" ht="19" customHeight="1">
      <c r="A21" s="72" t="s">
        <v>97</v>
      </c>
      <c r="B21" s="8"/>
      <c r="C21" s="92">
        <v>-185</v>
      </c>
      <c r="D21" s="7"/>
      <c r="E21" s="92">
        <v>-1</v>
      </c>
      <c r="F21" s="7"/>
      <c r="G21" s="144">
        <v>0</v>
      </c>
      <c r="H21" s="144"/>
      <c r="I21" s="144">
        <v>0</v>
      </c>
    </row>
    <row r="22" spans="1:9" ht="19" customHeight="1">
      <c r="A22" s="71" t="s">
        <v>98</v>
      </c>
      <c r="B22" s="8"/>
      <c r="C22" s="92">
        <v>-4</v>
      </c>
      <c r="E22" s="7">
        <v>-57</v>
      </c>
      <c r="F22" s="7"/>
      <c r="G22" s="144">
        <v>0</v>
      </c>
      <c r="H22" s="7"/>
      <c r="I22" s="144">
        <v>0</v>
      </c>
    </row>
    <row r="23" spans="1:9" ht="19" customHeight="1">
      <c r="A23" s="71" t="s">
        <v>152</v>
      </c>
      <c r="B23" s="8"/>
      <c r="C23" s="144">
        <v>0</v>
      </c>
      <c r="E23" s="7">
        <v>-146</v>
      </c>
      <c r="F23" s="7"/>
      <c r="G23" s="144">
        <v>0</v>
      </c>
      <c r="H23" s="7"/>
      <c r="I23" s="7">
        <v>-146</v>
      </c>
    </row>
    <row r="24" spans="1:9" ht="19" customHeight="1">
      <c r="A24" s="71" t="s">
        <v>219</v>
      </c>
      <c r="B24" s="8"/>
      <c r="C24" s="144">
        <v>0</v>
      </c>
      <c r="D24" s="7"/>
      <c r="E24" s="7">
        <v>-2524</v>
      </c>
      <c r="F24" s="7"/>
      <c r="G24" s="144">
        <v>0</v>
      </c>
      <c r="H24" s="7"/>
      <c r="I24" s="7">
        <v>-2524</v>
      </c>
    </row>
    <row r="25" spans="1:9" ht="19" customHeight="1">
      <c r="A25" s="71" t="s">
        <v>220</v>
      </c>
      <c r="B25" s="8"/>
      <c r="C25" s="7">
        <v>8</v>
      </c>
      <c r="D25" s="7"/>
      <c r="E25" s="92">
        <v>1660</v>
      </c>
      <c r="F25" s="7"/>
      <c r="G25" s="7">
        <v>8</v>
      </c>
      <c r="H25" s="7"/>
      <c r="I25" s="7">
        <v>1660</v>
      </c>
    </row>
    <row r="26" spans="1:9" ht="19" hidden="1" customHeight="1">
      <c r="A26" s="71" t="s">
        <v>151</v>
      </c>
      <c r="B26" s="120" t="s">
        <v>154</v>
      </c>
      <c r="C26" s="144">
        <v>0</v>
      </c>
      <c r="D26" s="7"/>
      <c r="E26" s="144"/>
      <c r="F26" s="7"/>
      <c r="G26" s="144">
        <v>0</v>
      </c>
      <c r="H26" s="7"/>
      <c r="I26" s="144"/>
    </row>
    <row r="27" spans="1:9" ht="19" customHeight="1">
      <c r="A27" s="71" t="s">
        <v>93</v>
      </c>
      <c r="B27" s="8"/>
      <c r="C27" s="7">
        <v>-134</v>
      </c>
      <c r="D27" s="7"/>
      <c r="E27" s="7">
        <v>-189</v>
      </c>
      <c r="F27" s="7"/>
      <c r="G27" s="7">
        <v>-129</v>
      </c>
      <c r="H27" s="7"/>
      <c r="I27" s="7">
        <v>-180</v>
      </c>
    </row>
    <row r="28" spans="1:9" ht="19" customHeight="1">
      <c r="A28" s="62" t="s">
        <v>87</v>
      </c>
      <c r="B28" s="8"/>
      <c r="C28" s="11">
        <v>6434</v>
      </c>
      <c r="D28" s="7"/>
      <c r="E28" s="11">
        <v>5783</v>
      </c>
      <c r="F28" s="7"/>
      <c r="G28" s="11">
        <v>6063</v>
      </c>
      <c r="H28" s="7"/>
      <c r="I28" s="11">
        <v>4725</v>
      </c>
    </row>
    <row r="29" spans="1:9" ht="19" customHeight="1">
      <c r="A29" s="13" t="s">
        <v>204</v>
      </c>
      <c r="B29" s="8"/>
      <c r="C29" s="7"/>
      <c r="D29" s="7"/>
      <c r="E29" s="7"/>
      <c r="F29" s="7"/>
      <c r="G29" s="7"/>
      <c r="H29" s="7"/>
      <c r="I29" s="7"/>
    </row>
    <row r="30" spans="1:9" ht="19" customHeight="1">
      <c r="A30" s="9" t="s">
        <v>21</v>
      </c>
      <c r="B30" s="8"/>
      <c r="C30" s="7">
        <f>SUM(C11:C29)</f>
        <v>32161</v>
      </c>
      <c r="D30" s="7"/>
      <c r="E30" s="7">
        <f>SUM(E11:E29)</f>
        <v>36068</v>
      </c>
      <c r="F30" s="7"/>
      <c r="G30" s="7">
        <f>SUM(G11:G29)</f>
        <v>-14968</v>
      </c>
      <c r="H30" s="7"/>
      <c r="I30" s="7">
        <f>SUM(I11:I29)</f>
        <v>-2903</v>
      </c>
    </row>
    <row r="31" spans="1:9" ht="19" customHeight="1">
      <c r="A31" s="13" t="s">
        <v>22</v>
      </c>
      <c r="B31" s="8"/>
      <c r="C31" s="7"/>
      <c r="D31" s="7"/>
      <c r="E31" s="7"/>
      <c r="F31" s="7"/>
      <c r="G31" s="7"/>
      <c r="H31" s="7"/>
      <c r="I31" s="7"/>
    </row>
    <row r="32" spans="1:9" ht="19" customHeight="1">
      <c r="A32" s="71" t="s">
        <v>75</v>
      </c>
      <c r="B32" s="8"/>
      <c r="C32" s="7">
        <v>68215</v>
      </c>
      <c r="D32" s="7"/>
      <c r="E32" s="7">
        <v>23375</v>
      </c>
      <c r="F32" s="7"/>
      <c r="G32" s="7">
        <f>85859+27-10188-9990</f>
        <v>65708</v>
      </c>
      <c r="H32" s="7"/>
      <c r="I32" s="7">
        <v>26126</v>
      </c>
    </row>
    <row r="33" spans="1:9" ht="19" customHeight="1">
      <c r="A33" s="71" t="s">
        <v>141</v>
      </c>
      <c r="B33" s="8"/>
      <c r="C33" s="7">
        <v>10188</v>
      </c>
      <c r="D33" s="7"/>
      <c r="E33" s="92">
        <v>27047</v>
      </c>
      <c r="F33" s="7"/>
      <c r="G33" s="7">
        <v>10188</v>
      </c>
      <c r="H33" s="7"/>
      <c r="I33" s="7">
        <v>27047</v>
      </c>
    </row>
    <row r="34" spans="1:9" ht="19" customHeight="1">
      <c r="A34" s="71" t="s">
        <v>1</v>
      </c>
      <c r="B34" s="8"/>
      <c r="C34" s="7">
        <v>76237</v>
      </c>
      <c r="D34" s="7"/>
      <c r="E34" s="7">
        <v>-127855</v>
      </c>
      <c r="F34" s="7"/>
      <c r="G34" s="7">
        <f>76542+64-369</f>
        <v>76237</v>
      </c>
      <c r="H34" s="7"/>
      <c r="I34" s="7">
        <v>-127855</v>
      </c>
    </row>
    <row r="35" spans="1:9" ht="19" customHeight="1">
      <c r="A35" s="71" t="s">
        <v>142</v>
      </c>
      <c r="B35" s="8"/>
      <c r="C35" s="7">
        <v>369</v>
      </c>
      <c r="D35" s="7"/>
      <c r="E35" s="92">
        <v>943</v>
      </c>
      <c r="F35" s="7"/>
      <c r="G35" s="7">
        <v>369</v>
      </c>
      <c r="H35" s="7"/>
      <c r="I35" s="92">
        <v>943</v>
      </c>
    </row>
    <row r="36" spans="1:9" ht="19" customHeight="1">
      <c r="A36" s="71" t="s">
        <v>2</v>
      </c>
      <c r="B36" s="8"/>
      <c r="C36" s="7">
        <v>-206</v>
      </c>
      <c r="D36" s="7"/>
      <c r="E36" s="7">
        <v>517</v>
      </c>
      <c r="F36" s="7"/>
      <c r="G36" s="7">
        <v>90</v>
      </c>
      <c r="H36" s="7"/>
      <c r="I36" s="7">
        <v>426</v>
      </c>
    </row>
    <row r="37" spans="1:9" ht="19" customHeight="1">
      <c r="A37" s="71" t="s">
        <v>6</v>
      </c>
      <c r="B37" s="8"/>
      <c r="C37" s="7">
        <v>7808</v>
      </c>
      <c r="D37" s="7"/>
      <c r="E37" s="7">
        <v>-3436</v>
      </c>
      <c r="F37" s="7"/>
      <c r="G37" s="7">
        <f>-2182+9990</f>
        <v>7808</v>
      </c>
      <c r="H37" s="7"/>
      <c r="I37" s="7">
        <v>-3436</v>
      </c>
    </row>
    <row r="38" spans="1:9" ht="19" customHeight="1">
      <c r="A38" s="71" t="s">
        <v>7</v>
      </c>
      <c r="B38" s="8"/>
      <c r="C38" s="92">
        <v>207</v>
      </c>
      <c r="D38" s="7"/>
      <c r="E38" s="7">
        <v>-231</v>
      </c>
      <c r="F38" s="7"/>
      <c r="G38" s="92">
        <v>208</v>
      </c>
      <c r="H38" s="7"/>
      <c r="I38" s="7">
        <v>62</v>
      </c>
    </row>
    <row r="39" spans="1:9" ht="19" customHeight="1">
      <c r="A39" s="13" t="s">
        <v>23</v>
      </c>
      <c r="B39" s="8"/>
      <c r="C39" s="73"/>
      <c r="D39" s="73"/>
      <c r="E39" s="73"/>
      <c r="F39" s="73"/>
      <c r="G39" s="73"/>
      <c r="H39" s="73"/>
      <c r="I39" s="73"/>
    </row>
    <row r="40" spans="1:9" ht="19" customHeight="1">
      <c r="A40" s="71" t="s">
        <v>76</v>
      </c>
      <c r="B40" s="8"/>
      <c r="C40" s="73">
        <v>-93853</v>
      </c>
      <c r="D40" s="73"/>
      <c r="E40" s="73">
        <v>106323</v>
      </c>
      <c r="F40" s="73"/>
      <c r="G40" s="73">
        <v>-93853</v>
      </c>
      <c r="H40" s="73"/>
      <c r="I40" s="73">
        <v>109574</v>
      </c>
    </row>
    <row r="41" spans="1:9" ht="19" customHeight="1">
      <c r="A41" s="71" t="s">
        <v>143</v>
      </c>
      <c r="B41" s="8"/>
      <c r="C41" s="73">
        <v>-3173</v>
      </c>
      <c r="D41" s="73"/>
      <c r="E41" s="92">
        <v>-16462</v>
      </c>
      <c r="F41" s="73"/>
      <c r="G41" s="73">
        <v>-3173</v>
      </c>
      <c r="H41" s="73"/>
      <c r="I41" s="92">
        <v>-16462</v>
      </c>
    </row>
    <row r="42" spans="1:9" ht="19" customHeight="1">
      <c r="A42" s="71" t="s">
        <v>8</v>
      </c>
      <c r="B42" s="8"/>
      <c r="C42" s="73">
        <v>-4338</v>
      </c>
      <c r="D42" s="73"/>
      <c r="E42" s="73">
        <v>2447</v>
      </c>
      <c r="F42" s="73"/>
      <c r="G42" s="73">
        <v>-4164</v>
      </c>
      <c r="H42" s="73"/>
      <c r="I42" s="73">
        <v>2353</v>
      </c>
    </row>
    <row r="43" spans="1:9" ht="19" customHeight="1">
      <c r="A43" s="71" t="s">
        <v>9</v>
      </c>
      <c r="B43" s="120" t="s">
        <v>174</v>
      </c>
      <c r="C43" s="74">
        <v>-5973</v>
      </c>
      <c r="D43" s="73"/>
      <c r="E43" s="74">
        <v>-10833</v>
      </c>
      <c r="F43" s="73"/>
      <c r="G43" s="74">
        <v>-4925</v>
      </c>
      <c r="H43" s="73"/>
      <c r="I43" s="74">
        <v>-10833</v>
      </c>
    </row>
    <row r="44" spans="1:9" ht="19" customHeight="1">
      <c r="A44" s="13" t="s">
        <v>198</v>
      </c>
      <c r="B44" s="8"/>
      <c r="C44" s="73">
        <f>SUM(C30:C43)</f>
        <v>87642</v>
      </c>
      <c r="D44" s="73"/>
      <c r="E44" s="73">
        <f>SUM(E30:E43)</f>
        <v>37903</v>
      </c>
      <c r="F44" s="73"/>
      <c r="G44" s="73">
        <f>SUM(G30:G43)</f>
        <v>39525</v>
      </c>
      <c r="H44" s="73"/>
      <c r="I44" s="73">
        <f>SUM(I30:I43)</f>
        <v>5042</v>
      </c>
    </row>
    <row r="45" spans="1:9" ht="19" customHeight="1">
      <c r="A45" s="71" t="s">
        <v>190</v>
      </c>
      <c r="B45" s="8"/>
      <c r="C45" s="74">
        <v>-5156</v>
      </c>
      <c r="D45" s="73"/>
      <c r="E45" s="74">
        <v>-1075</v>
      </c>
      <c r="F45" s="73"/>
      <c r="G45" s="74">
        <v>-4436</v>
      </c>
      <c r="H45" s="73"/>
      <c r="I45" s="74">
        <v>-412</v>
      </c>
    </row>
    <row r="46" spans="1:9" ht="19" customHeight="1">
      <c r="A46" s="17" t="s">
        <v>94</v>
      </c>
      <c r="B46" s="8"/>
      <c r="C46" s="93">
        <f>SUM(C44:C45)</f>
        <v>82486</v>
      </c>
      <c r="D46" s="75"/>
      <c r="E46" s="93">
        <f>SUM(E44:E45)</f>
        <v>36828</v>
      </c>
      <c r="F46" s="75"/>
      <c r="G46" s="93">
        <f>SUM(G44:G45)</f>
        <v>35089</v>
      </c>
      <c r="H46" s="75"/>
      <c r="I46" s="93">
        <f>SUM(I44:I45)</f>
        <v>4630</v>
      </c>
    </row>
    <row r="47" spans="1:9" ht="20.149999999999999" customHeight="1">
      <c r="A47" s="164" t="s">
        <v>49</v>
      </c>
      <c r="B47" s="164"/>
      <c r="C47" s="164"/>
      <c r="D47" s="164"/>
      <c r="E47" s="164"/>
      <c r="F47" s="164"/>
      <c r="G47" s="164"/>
      <c r="H47" s="164"/>
      <c r="I47" s="164"/>
    </row>
    <row r="48" spans="1:9" ht="20.149999999999999" customHeight="1">
      <c r="A48" s="164" t="s">
        <v>67</v>
      </c>
      <c r="B48" s="164"/>
      <c r="C48" s="164"/>
      <c r="D48" s="164"/>
      <c r="E48" s="164"/>
      <c r="F48" s="164"/>
      <c r="G48" s="164"/>
      <c r="H48" s="164"/>
      <c r="I48" s="164"/>
    </row>
    <row r="49" spans="1:9" ht="20.149999999999999" customHeight="1">
      <c r="A49" s="164" t="s">
        <v>212</v>
      </c>
      <c r="B49" s="165"/>
      <c r="C49" s="165"/>
      <c r="D49" s="165"/>
      <c r="E49" s="165"/>
      <c r="F49" s="165"/>
      <c r="G49" s="165"/>
      <c r="H49" s="165"/>
      <c r="I49" s="165"/>
    </row>
    <row r="50" spans="1:9" ht="20.149999999999999" customHeight="1">
      <c r="A50" s="164" t="s">
        <v>63</v>
      </c>
      <c r="B50" s="164"/>
      <c r="C50" s="164"/>
      <c r="D50" s="164"/>
      <c r="E50" s="164"/>
      <c r="F50" s="164"/>
      <c r="G50" s="164"/>
      <c r="H50" s="164"/>
      <c r="I50" s="164"/>
    </row>
    <row r="51" spans="1:9" ht="20.149999999999999" customHeight="1">
      <c r="A51" s="162" t="s">
        <v>79</v>
      </c>
      <c r="B51" s="162"/>
      <c r="C51" s="162"/>
      <c r="D51" s="162"/>
      <c r="E51" s="162"/>
      <c r="F51" s="162"/>
      <c r="G51" s="162"/>
      <c r="H51" s="162"/>
      <c r="I51" s="162"/>
    </row>
    <row r="52" spans="1:9" ht="6" customHeight="1">
      <c r="A52" s="58"/>
      <c r="B52" s="58"/>
      <c r="C52" s="58"/>
      <c r="D52" s="58"/>
      <c r="E52" s="58"/>
      <c r="F52" s="58"/>
      <c r="G52" s="58"/>
      <c r="H52" s="58"/>
      <c r="I52" s="58"/>
    </row>
    <row r="53" spans="1:9" ht="20.149999999999999" customHeight="1">
      <c r="A53" s="3"/>
      <c r="B53" s="55" t="s">
        <v>55</v>
      </c>
      <c r="C53" s="158" t="s">
        <v>56</v>
      </c>
      <c r="D53" s="158"/>
      <c r="E53" s="158"/>
      <c r="F53" s="59"/>
      <c r="G53" s="163" t="s">
        <v>57</v>
      </c>
      <c r="H53" s="163"/>
      <c r="I53" s="163"/>
    </row>
    <row r="54" spans="1:9" ht="20.149999999999999" customHeight="1">
      <c r="A54" s="3"/>
      <c r="B54" s="4"/>
      <c r="C54" s="158" t="s">
        <v>58</v>
      </c>
      <c r="D54" s="158"/>
      <c r="E54" s="158"/>
      <c r="F54" s="59"/>
      <c r="G54" s="163" t="s">
        <v>58</v>
      </c>
      <c r="H54" s="163"/>
      <c r="I54" s="163"/>
    </row>
    <row r="55" spans="1:9" ht="20.149999999999999" customHeight="1">
      <c r="A55" s="3"/>
      <c r="B55" s="4"/>
      <c r="C55" s="55">
        <v>2025</v>
      </c>
      <c r="D55" s="55"/>
      <c r="E55" s="59">
        <v>2024</v>
      </c>
      <c r="F55" s="59"/>
      <c r="G55" s="55">
        <v>2025</v>
      </c>
      <c r="H55" s="55"/>
      <c r="I55" s="59">
        <v>2024</v>
      </c>
    </row>
    <row r="56" spans="1:9" ht="20.149999999999999" customHeight="1">
      <c r="A56" s="14" t="s">
        <v>24</v>
      </c>
      <c r="B56" s="8"/>
      <c r="C56" s="76"/>
      <c r="D56" s="77"/>
      <c r="E56" s="76"/>
      <c r="F56" s="77"/>
      <c r="G56" s="76"/>
      <c r="H56" s="77"/>
      <c r="I56" s="76"/>
    </row>
    <row r="57" spans="1:9" ht="20.149999999999999" customHeight="1">
      <c r="A57" s="83" t="s">
        <v>168</v>
      </c>
      <c r="B57" s="8"/>
      <c r="C57" s="73">
        <v>-267</v>
      </c>
      <c r="D57" s="73"/>
      <c r="E57" s="73">
        <v>-608</v>
      </c>
      <c r="F57" s="73"/>
      <c r="G57" s="73">
        <v>-16</v>
      </c>
      <c r="H57" s="73"/>
      <c r="I57" s="73">
        <v>442</v>
      </c>
    </row>
    <row r="58" spans="1:9" ht="20.25" customHeight="1">
      <c r="A58" s="83" t="s">
        <v>199</v>
      </c>
      <c r="B58" s="8"/>
      <c r="C58" s="73">
        <v>-37300</v>
      </c>
      <c r="D58" s="73"/>
      <c r="E58" s="73">
        <v>899</v>
      </c>
      <c r="F58" s="73"/>
      <c r="G58" s="144">
        <v>0</v>
      </c>
      <c r="H58" s="73"/>
      <c r="I58" s="144">
        <v>0</v>
      </c>
    </row>
    <row r="59" spans="1:9" ht="20.25" hidden="1" customHeight="1">
      <c r="A59" s="83" t="s">
        <v>151</v>
      </c>
      <c r="B59" s="120" t="s">
        <v>154</v>
      </c>
      <c r="C59" s="144">
        <v>0</v>
      </c>
      <c r="D59" s="73"/>
      <c r="E59" s="144"/>
      <c r="F59" s="73"/>
      <c r="G59" s="144">
        <v>0</v>
      </c>
      <c r="H59" s="73"/>
      <c r="I59" s="144"/>
    </row>
    <row r="60" spans="1:9" ht="20.25" customHeight="1">
      <c r="A60" s="83" t="s">
        <v>121</v>
      </c>
      <c r="B60" s="8"/>
      <c r="C60" s="92">
        <v>5675</v>
      </c>
      <c r="D60" s="73"/>
      <c r="E60" s="73">
        <v>16</v>
      </c>
      <c r="F60" s="73"/>
      <c r="G60" s="92">
        <v>5665</v>
      </c>
      <c r="H60" s="73"/>
      <c r="I60" s="92">
        <v>16</v>
      </c>
    </row>
    <row r="61" spans="1:9" ht="20.149999999999999" customHeight="1">
      <c r="A61" s="83" t="s">
        <v>100</v>
      </c>
      <c r="B61" s="8"/>
      <c r="C61" s="128"/>
      <c r="D61" s="73"/>
      <c r="F61" s="73"/>
      <c r="H61" s="73"/>
    </row>
    <row r="62" spans="1:9" ht="20.149999999999999" customHeight="1">
      <c r="A62" s="89" t="s">
        <v>85</v>
      </c>
      <c r="B62" s="8"/>
      <c r="C62" s="73">
        <v>-4079</v>
      </c>
      <c r="D62" s="73"/>
      <c r="E62" s="73">
        <v>-50959</v>
      </c>
      <c r="F62" s="73"/>
      <c r="G62" s="73">
        <v>-3182</v>
      </c>
      <c r="H62" s="73"/>
      <c r="I62" s="73">
        <v>-7655</v>
      </c>
    </row>
    <row r="63" spans="1:9" ht="20.149999999999999" customHeight="1">
      <c r="A63" s="83" t="s">
        <v>99</v>
      </c>
      <c r="B63" s="8"/>
      <c r="C63" s="92">
        <v>-5528</v>
      </c>
      <c r="D63" s="73"/>
      <c r="E63" s="92">
        <v>-11407</v>
      </c>
      <c r="F63" s="73"/>
      <c r="G63" s="73">
        <v>-5332</v>
      </c>
      <c r="H63" s="73"/>
      <c r="I63" s="92">
        <v>-10845</v>
      </c>
    </row>
    <row r="64" spans="1:9" ht="20.149999999999999" customHeight="1">
      <c r="A64" s="83" t="s">
        <v>25</v>
      </c>
      <c r="B64" s="8"/>
      <c r="C64" s="74">
        <v>134</v>
      </c>
      <c r="D64" s="73"/>
      <c r="E64" s="74">
        <v>189</v>
      </c>
      <c r="F64" s="73"/>
      <c r="G64" s="90">
        <v>129</v>
      </c>
      <c r="H64" s="73"/>
      <c r="I64" s="74">
        <v>180</v>
      </c>
    </row>
    <row r="65" spans="1:9" ht="20.149999999999999" customHeight="1">
      <c r="A65" s="17" t="s">
        <v>191</v>
      </c>
      <c r="B65" s="8"/>
      <c r="C65" s="74">
        <f>SUM(C57:C64)</f>
        <v>-41365</v>
      </c>
      <c r="D65" s="73"/>
      <c r="E65" s="74">
        <f>SUM(E57:E64)</f>
        <v>-61870</v>
      </c>
      <c r="F65" s="73"/>
      <c r="G65" s="74">
        <f>SUM(G57:G64)</f>
        <v>-2736</v>
      </c>
      <c r="H65" s="73"/>
      <c r="I65" s="74">
        <f>SUM(I57:I64)</f>
        <v>-17862</v>
      </c>
    </row>
    <row r="66" spans="1:9" ht="20.149999999999999" customHeight="1">
      <c r="A66" s="18" t="s">
        <v>26</v>
      </c>
      <c r="B66" s="8"/>
      <c r="C66" s="73"/>
      <c r="D66" s="73"/>
      <c r="E66" s="73"/>
      <c r="F66" s="73"/>
      <c r="G66" s="73"/>
      <c r="H66" s="73"/>
      <c r="I66" s="73"/>
    </row>
    <row r="67" spans="1:9" ht="20.149999999999999" customHeight="1">
      <c r="A67" s="83" t="s">
        <v>200</v>
      </c>
      <c r="B67" s="8"/>
      <c r="C67" s="92">
        <v>-5469</v>
      </c>
      <c r="D67" s="73"/>
      <c r="E67" s="92">
        <v>1109</v>
      </c>
      <c r="F67" s="73"/>
      <c r="G67" s="92">
        <v>-5469</v>
      </c>
      <c r="H67" s="73"/>
      <c r="I67" s="92">
        <v>1109</v>
      </c>
    </row>
    <row r="68" spans="1:9" ht="20.149999999999999" customHeight="1">
      <c r="A68" s="83" t="s">
        <v>205</v>
      </c>
      <c r="B68" s="8"/>
      <c r="D68" s="73"/>
      <c r="F68" s="73"/>
      <c r="H68" s="73"/>
    </row>
    <row r="69" spans="1:9" ht="20.149999999999999" customHeight="1">
      <c r="A69" s="89" t="s">
        <v>192</v>
      </c>
      <c r="B69" s="8"/>
      <c r="C69" s="92">
        <v>-10000</v>
      </c>
      <c r="D69" s="73"/>
      <c r="E69" s="73">
        <v>-5000</v>
      </c>
      <c r="G69" s="92">
        <v>-10000</v>
      </c>
      <c r="I69" s="73">
        <v>-5000</v>
      </c>
    </row>
    <row r="70" spans="1:9" ht="20.149999999999999" customHeight="1">
      <c r="A70" s="83" t="s">
        <v>177</v>
      </c>
      <c r="B70" s="8"/>
    </row>
    <row r="71" spans="1:9" ht="20.25" customHeight="1">
      <c r="A71" s="89" t="s">
        <v>149</v>
      </c>
      <c r="B71" s="8"/>
      <c r="C71" s="144">
        <v>0</v>
      </c>
      <c r="D71" s="73"/>
      <c r="E71" s="144">
        <v>0</v>
      </c>
      <c r="F71" s="73"/>
      <c r="G71" s="92">
        <v>3000</v>
      </c>
      <c r="H71" s="73"/>
      <c r="I71" s="73">
        <v>30500</v>
      </c>
    </row>
    <row r="72" spans="1:9" ht="20.25" customHeight="1">
      <c r="A72" s="83" t="s">
        <v>175</v>
      </c>
      <c r="B72" s="8"/>
      <c r="C72" s="92"/>
      <c r="D72" s="73"/>
      <c r="E72" s="92"/>
      <c r="F72" s="73"/>
      <c r="G72" s="92"/>
      <c r="H72" s="73"/>
      <c r="I72" s="92"/>
    </row>
    <row r="73" spans="1:9" ht="20.25" customHeight="1">
      <c r="A73" s="89" t="s">
        <v>155</v>
      </c>
      <c r="B73" s="8"/>
      <c r="C73" s="144">
        <v>0</v>
      </c>
      <c r="D73" s="73"/>
      <c r="E73" s="73">
        <v>48000</v>
      </c>
      <c r="F73" s="73"/>
      <c r="G73" s="144">
        <v>0</v>
      </c>
      <c r="H73" s="73"/>
      <c r="I73" s="144">
        <v>0</v>
      </c>
    </row>
    <row r="74" spans="1:9" ht="20.25" customHeight="1">
      <c r="A74" s="83" t="s">
        <v>176</v>
      </c>
      <c r="B74" s="8"/>
      <c r="C74" s="92"/>
      <c r="D74" s="73"/>
      <c r="E74" s="92"/>
      <c r="F74" s="73"/>
      <c r="G74" s="92"/>
      <c r="H74" s="73"/>
      <c r="I74" s="144"/>
    </row>
    <row r="75" spans="1:9" ht="20.25" customHeight="1">
      <c r="A75" s="89" t="s">
        <v>155</v>
      </c>
      <c r="B75" s="8"/>
      <c r="C75" s="92">
        <v>-5146</v>
      </c>
      <c r="D75" s="73"/>
      <c r="E75" s="73">
        <v>-3676</v>
      </c>
      <c r="F75" s="73"/>
      <c r="G75" s="144">
        <v>0</v>
      </c>
      <c r="H75" s="73"/>
      <c r="I75" s="144">
        <v>0</v>
      </c>
    </row>
    <row r="76" spans="1:9" ht="20.25" hidden="1" customHeight="1">
      <c r="A76" s="83" t="s">
        <v>153</v>
      </c>
      <c r="B76" s="8"/>
      <c r="C76" s="144"/>
      <c r="D76" s="73"/>
      <c r="E76" s="144"/>
      <c r="F76" s="73"/>
      <c r="G76" s="144"/>
      <c r="H76" s="73"/>
      <c r="I76" s="144"/>
    </row>
    <row r="77" spans="1:9" ht="20.149999999999999" customHeight="1">
      <c r="A77" s="83" t="s">
        <v>101</v>
      </c>
      <c r="B77" s="8"/>
      <c r="C77" s="73">
        <v>-4888</v>
      </c>
      <c r="D77" s="73"/>
      <c r="E77" s="73">
        <v>-5396</v>
      </c>
      <c r="F77" s="73"/>
      <c r="G77" s="92">
        <v>-4701</v>
      </c>
      <c r="H77" s="73"/>
      <c r="I77" s="73">
        <v>-5211</v>
      </c>
    </row>
    <row r="78" spans="1:9" ht="20.149999999999999" customHeight="1">
      <c r="A78" s="83" t="s">
        <v>95</v>
      </c>
      <c r="B78" s="8"/>
      <c r="C78" s="73">
        <v>-6464</v>
      </c>
      <c r="D78" s="73"/>
      <c r="E78" s="73">
        <v>-5822</v>
      </c>
      <c r="F78" s="73"/>
      <c r="G78" s="73">
        <v>-6044</v>
      </c>
      <c r="H78" s="73"/>
      <c r="I78" s="73">
        <v>-4772</v>
      </c>
    </row>
    <row r="79" spans="1:9" ht="20.149999999999999" customHeight="1">
      <c r="A79" s="18" t="s">
        <v>193</v>
      </c>
      <c r="B79" s="8"/>
      <c r="C79" s="78">
        <f>SUM(C67:C78)</f>
        <v>-31967</v>
      </c>
      <c r="D79" s="73"/>
      <c r="E79" s="78">
        <f>SUM(E67:E78)</f>
        <v>29215</v>
      </c>
      <c r="F79" s="73"/>
      <c r="G79" s="78">
        <f>SUM(G67:G78)</f>
        <v>-23214</v>
      </c>
      <c r="H79" s="73"/>
      <c r="I79" s="78">
        <f>SUM(I67:I78)</f>
        <v>16626</v>
      </c>
    </row>
    <row r="80" spans="1:9" ht="20.149999999999999" customHeight="1">
      <c r="A80" s="17" t="s">
        <v>217</v>
      </c>
      <c r="B80" s="8"/>
      <c r="C80" s="73">
        <f>SUM(C79,C65,C46)</f>
        <v>9154</v>
      </c>
      <c r="D80" s="73"/>
      <c r="E80" s="73">
        <f>SUM(E79,E65,E46)</f>
        <v>4173</v>
      </c>
      <c r="F80" s="73"/>
      <c r="G80" s="73">
        <f>SUM(G79,G65,G46)</f>
        <v>9139</v>
      </c>
      <c r="H80" s="73"/>
      <c r="I80" s="73">
        <f>SUM(I79,I65,I46)</f>
        <v>3394</v>
      </c>
    </row>
    <row r="81" spans="1:9" ht="20.149999999999999" customHeight="1">
      <c r="A81" s="8" t="s">
        <v>73</v>
      </c>
      <c r="B81" s="8"/>
      <c r="C81" s="74">
        <v>6601</v>
      </c>
      <c r="D81" s="73"/>
      <c r="E81" s="74">
        <v>14443</v>
      </c>
      <c r="F81" s="73"/>
      <c r="G81" s="74">
        <v>5999</v>
      </c>
      <c r="H81" s="73"/>
      <c r="I81" s="74">
        <v>14041</v>
      </c>
    </row>
    <row r="82" spans="1:9" ht="20.149999999999999" customHeight="1" thickBot="1">
      <c r="A82" s="18" t="s">
        <v>213</v>
      </c>
      <c r="B82" s="120" t="s">
        <v>110</v>
      </c>
      <c r="C82" s="79">
        <f>SUM(C80:C81)</f>
        <v>15755</v>
      </c>
      <c r="D82" s="73"/>
      <c r="E82" s="79">
        <f>SUM(E80:E81)</f>
        <v>18616</v>
      </c>
      <c r="F82" s="73"/>
      <c r="G82" s="79">
        <f>SUM(G80:G81)</f>
        <v>15138</v>
      </c>
      <c r="H82" s="73"/>
      <c r="I82" s="79">
        <f>SUM(I80:I81)</f>
        <v>17435</v>
      </c>
    </row>
    <row r="83" spans="1:9" ht="20.149999999999999" customHeight="1" thickTop="1"/>
    <row r="84" spans="1:9" ht="20.149999999999999" customHeight="1">
      <c r="A84" s="1"/>
      <c r="B84" s="8"/>
      <c r="C84" s="7"/>
      <c r="D84" s="7"/>
      <c r="E84" s="7"/>
      <c r="F84" s="7"/>
      <c r="G84" s="7"/>
      <c r="H84" s="7"/>
      <c r="I84" s="7"/>
    </row>
    <row r="85" spans="1:9" ht="20.149999999999999" customHeight="1">
      <c r="A85" s="1"/>
      <c r="B85" s="8"/>
      <c r="C85" s="7"/>
      <c r="D85" s="7"/>
      <c r="E85" s="7"/>
      <c r="F85" s="7"/>
      <c r="G85" s="7"/>
      <c r="H85" s="7"/>
      <c r="I85" s="7"/>
    </row>
    <row r="86" spans="1:9" ht="20.149999999999999" customHeight="1">
      <c r="A86" s="1"/>
      <c r="B86" s="8"/>
      <c r="C86" s="7"/>
      <c r="D86" s="7"/>
      <c r="E86" s="7"/>
      <c r="F86" s="7"/>
      <c r="G86" s="7"/>
      <c r="H86" s="7"/>
      <c r="I86" s="7"/>
    </row>
    <row r="87" spans="1:9" ht="20.149999999999999" customHeight="1">
      <c r="A87" s="18"/>
      <c r="B87" s="8"/>
      <c r="C87" s="7"/>
      <c r="D87" s="7"/>
      <c r="E87" s="7"/>
      <c r="F87" s="7"/>
      <c r="G87" s="7"/>
      <c r="H87" s="7"/>
      <c r="I87" s="7"/>
    </row>
    <row r="88" spans="1:9" ht="20.149999999999999" customHeight="1">
      <c r="A88" s="17"/>
      <c r="B88" s="8"/>
      <c r="C88" s="7"/>
      <c r="D88" s="7"/>
      <c r="E88" s="7"/>
      <c r="F88" s="7"/>
      <c r="G88" s="7"/>
      <c r="H88" s="7"/>
      <c r="I88" s="7"/>
    </row>
    <row r="89" spans="1:9" ht="20.149999999999999" customHeight="1">
      <c r="A89" s="8"/>
      <c r="B89" s="8"/>
      <c r="C89" s="16"/>
      <c r="D89" s="7"/>
      <c r="E89" s="7"/>
      <c r="F89" s="7"/>
      <c r="G89" s="16"/>
      <c r="H89" s="7"/>
      <c r="I89" s="7"/>
    </row>
    <row r="91" spans="1:9" ht="20.149999999999999" customHeight="1">
      <c r="A91" s="2" t="s">
        <v>60</v>
      </c>
      <c r="B91" s="8"/>
      <c r="C91" s="7"/>
      <c r="D91" s="7"/>
      <c r="E91" s="7"/>
      <c r="F91" s="7"/>
      <c r="G91" s="7"/>
      <c r="H91" s="7"/>
      <c r="I91" s="7"/>
    </row>
  </sheetData>
  <mergeCells count="18">
    <mergeCell ref="A50:I50"/>
    <mergeCell ref="C7:E7"/>
    <mergeCell ref="G7:I7"/>
    <mergeCell ref="C8:E8"/>
    <mergeCell ref="G8:I8"/>
    <mergeCell ref="A49:I49"/>
    <mergeCell ref="A48:I48"/>
    <mergeCell ref="A47:I47"/>
    <mergeCell ref="A1:I1"/>
    <mergeCell ref="A2:I2"/>
    <mergeCell ref="A3:I3"/>
    <mergeCell ref="A4:I4"/>
    <mergeCell ref="A5:I5"/>
    <mergeCell ref="A51:I51"/>
    <mergeCell ref="C53:E53"/>
    <mergeCell ref="G53:I53"/>
    <mergeCell ref="C54:E54"/>
    <mergeCell ref="G54:I54"/>
  </mergeCells>
  <printOptions horizontalCentered="1"/>
  <pageMargins left="0.8" right="0.2" top="1" bottom="1" header="0.6" footer="0.3"/>
  <pageSetup paperSize="9" scale="80" orientation="portrait" r:id="rId1"/>
  <rowBreaks count="1" manualBreakCount="1">
    <brk id="46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</vt:lpstr>
      <vt:lpstr>PL3</vt:lpstr>
      <vt:lpstr>PL9</vt:lpstr>
      <vt:lpstr>Consolidate</vt:lpstr>
      <vt:lpstr>The Company</vt:lpstr>
      <vt:lpstr>CF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jchimphalayalai@deloitte.com</cp:lastModifiedBy>
  <cp:lastPrinted>2025-11-07T07:18:34Z</cp:lastPrinted>
  <dcterms:created xsi:type="dcterms:W3CDTF">2015-07-29T04:18:24Z</dcterms:created>
  <dcterms:modified xsi:type="dcterms:W3CDTF">2025-11-07T07:19:23Z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2021-06-09T03:49:32Z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e6bfb4db-e6d4-4fe5-8ce3-de256d216e87</vt:lpwstr>
  </property>
  <property fmtid="{D5CDD505-2E9C-101B-9397-08002B2CF9AE}" pid="8" name="MSIP_Label_ea60d57e-af5b-4752-ac57-3e4f28ca11dc_ContentBits">
    <vt:lpwstr>0</vt:lpwstr>
  </property>
</Properties>
</file>