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9) YEAR 24-67 (PUBLIC)\PPP (1656335)\"/>
    </mc:Choice>
  </mc:AlternateContent>
  <xr:revisionPtr revIDLastSave="0" documentId="13_ncr:1_{57874500-AA81-4027-936F-8901D889338B}" xr6:coauthVersionLast="47" xr6:coauthVersionMax="47" xr10:uidLastSave="{00000000-0000-0000-0000-000000000000}"/>
  <bookViews>
    <workbookView xWindow="-110" yWindow="-110" windowWidth="19420" windowHeight="10420" tabRatio="711" xr2:uid="{00000000-000D-0000-FFFF-FFFF00000000}"/>
  </bookViews>
  <sheets>
    <sheet name="BS" sheetId="1" r:id="rId1"/>
    <sheet name="PL" sheetId="6" r:id="rId2"/>
    <sheet name="Consolidate" sheetId="2" r:id="rId3"/>
    <sheet name="The Company" sheetId="3" r:id="rId4"/>
    <sheet name="CF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3" i="1" l="1"/>
  <c r="D101" i="1"/>
  <c r="D28" i="1" l="1"/>
  <c r="H16" i="7"/>
  <c r="D16" i="7"/>
  <c r="H33" i="7"/>
  <c r="D33" i="7"/>
  <c r="D62" i="1"/>
  <c r="C55" i="6"/>
  <c r="C35" i="6"/>
  <c r="C56" i="6"/>
  <c r="T22" i="2" s="1"/>
  <c r="D32" i="1"/>
  <c r="D9" i="7"/>
  <c r="P22" i="2"/>
  <c r="P23" i="2" s="1"/>
  <c r="L23" i="2"/>
  <c r="J22" i="2"/>
  <c r="C26" i="6" l="1"/>
  <c r="D69" i="7" l="1"/>
  <c r="D68" i="7"/>
  <c r="D39" i="7"/>
  <c r="C51" i="6"/>
  <c r="G26" i="6"/>
  <c r="H100" i="1"/>
  <c r="D100" i="1"/>
  <c r="D102" i="1" s="1"/>
  <c r="D104" i="1" s="1"/>
  <c r="D34" i="1"/>
  <c r="H32" i="1"/>
  <c r="D67" i="1"/>
  <c r="D57" i="1"/>
  <c r="D35" i="1" l="1"/>
  <c r="C59" i="6" l="1"/>
  <c r="J20" i="3" l="1"/>
  <c r="P20" i="3"/>
  <c r="H28" i="1"/>
  <c r="D22" i="1"/>
  <c r="J22" i="1"/>
  <c r="R22" i="2" l="1"/>
  <c r="H35" i="1"/>
  <c r="C57" i="6"/>
  <c r="C36" i="6"/>
  <c r="C37" i="6" s="1"/>
  <c r="C39" i="6" s="1"/>
  <c r="D65" i="7"/>
  <c r="H65" i="7"/>
  <c r="H73" i="7"/>
  <c r="D73" i="7"/>
  <c r="H41" i="7"/>
  <c r="D41" i="7"/>
  <c r="H35" i="7"/>
  <c r="D35" i="7"/>
  <c r="D11" i="7" l="1"/>
  <c r="H11" i="7"/>
  <c r="J21" i="2" l="1"/>
  <c r="H62" i="1"/>
  <c r="C52" i="6"/>
  <c r="C18" i="6"/>
  <c r="G18" i="6"/>
  <c r="T21" i="2" l="1"/>
  <c r="C9" i="6"/>
  <c r="G36" i="6"/>
  <c r="D73" i="1" l="1"/>
  <c r="J73" i="1"/>
  <c r="H73" i="1"/>
  <c r="F73" i="1"/>
  <c r="H19" i="1" l="1"/>
  <c r="H22" i="1" s="1"/>
  <c r="L18" i="3"/>
  <c r="H18" i="3"/>
  <c r="F18" i="3"/>
  <c r="D18" i="3"/>
  <c r="N20" i="2"/>
  <c r="L20" i="2"/>
  <c r="H20" i="2"/>
  <c r="F20" i="2"/>
  <c r="D20" i="2"/>
  <c r="E59" i="6"/>
  <c r="E57" i="6"/>
  <c r="E53" i="6"/>
  <c r="I32" i="6"/>
  <c r="J14" i="3" s="1"/>
  <c r="I22" i="6"/>
  <c r="I20" i="6"/>
  <c r="I13" i="6"/>
  <c r="E32" i="6"/>
  <c r="E19" i="6"/>
  <c r="E18" i="6"/>
  <c r="E13" i="6"/>
  <c r="J74" i="7"/>
  <c r="J63" i="7"/>
  <c r="F74" i="7"/>
  <c r="F63" i="7"/>
  <c r="J41" i="7"/>
  <c r="J35" i="7"/>
  <c r="J31" i="7"/>
  <c r="J45" i="7" s="1"/>
  <c r="J47" i="7" s="1"/>
  <c r="F41" i="7"/>
  <c r="F35" i="7"/>
  <c r="F31" i="7"/>
  <c r="P12" i="3"/>
  <c r="N12" i="3"/>
  <c r="P13" i="2"/>
  <c r="R13" i="2" s="1"/>
  <c r="V13" i="2" s="1"/>
  <c r="J75" i="7" l="1"/>
  <c r="J77" i="7" s="1"/>
  <c r="H76" i="7" s="1"/>
  <c r="F45" i="7"/>
  <c r="F47" i="7" s="1"/>
  <c r="F75" i="7" s="1"/>
  <c r="F77" i="7" s="1"/>
  <c r="E20" i="6"/>
  <c r="E21" i="6" s="1"/>
  <c r="E25" i="6" s="1"/>
  <c r="E27" i="6" s="1"/>
  <c r="I21" i="6"/>
  <c r="I25" i="6" s="1"/>
  <c r="I27" i="6" s="1"/>
  <c r="E36" i="6"/>
  <c r="E37" i="6" s="1"/>
  <c r="E39" i="6" s="1"/>
  <c r="E58" i="6" s="1"/>
  <c r="I36" i="6"/>
  <c r="I37" i="6" s="1"/>
  <c r="I39" i="6" s="1"/>
  <c r="E54" i="6"/>
  <c r="J54" i="1"/>
  <c r="F63" i="1"/>
  <c r="F74" i="1" s="1"/>
  <c r="F35" i="1"/>
  <c r="F19" i="1"/>
  <c r="F22" i="1" s="1"/>
  <c r="J35" i="1"/>
  <c r="J63" i="1" l="1"/>
  <c r="J74" i="1" s="1"/>
  <c r="F36" i="1"/>
  <c r="D76" i="7"/>
  <c r="J36" i="1"/>
  <c r="P15" i="2"/>
  <c r="P14" i="2"/>
  <c r="J15" i="2"/>
  <c r="C53" i="6"/>
  <c r="F102" i="1" l="1"/>
  <c r="F104" i="1" s="1"/>
  <c r="J102" i="1"/>
  <c r="J104" i="1" s="1"/>
  <c r="F105" i="1" l="1"/>
  <c r="J105" i="1"/>
  <c r="G20" i="6"/>
  <c r="C20" i="6"/>
  <c r="I55" i="6" l="1"/>
  <c r="I51" i="6"/>
  <c r="I59" i="6" s="1"/>
  <c r="L21" i="3"/>
  <c r="T15" i="2" l="1"/>
  <c r="T14" i="2"/>
  <c r="J14" i="2"/>
  <c r="R14" i="2" s="1"/>
  <c r="D16" i="3"/>
  <c r="L15" i="3"/>
  <c r="L16" i="3" s="1"/>
  <c r="H15" i="3"/>
  <c r="H16" i="3" s="1"/>
  <c r="F15" i="3"/>
  <c r="F16" i="3" s="1"/>
  <c r="D15" i="3"/>
  <c r="N14" i="3"/>
  <c r="N13" i="3"/>
  <c r="N18" i="2"/>
  <c r="R17" i="2"/>
  <c r="P17" i="2"/>
  <c r="N16" i="2"/>
  <c r="L16" i="2"/>
  <c r="L18" i="2" s="1"/>
  <c r="H16" i="2"/>
  <c r="H18" i="2" s="1"/>
  <c r="F16" i="2"/>
  <c r="F18" i="2" s="1"/>
  <c r="D16" i="2"/>
  <c r="D18" i="2" s="1"/>
  <c r="P16" i="2"/>
  <c r="P18" i="2" s="1"/>
  <c r="T16" i="2" l="1"/>
  <c r="T18" i="2" s="1"/>
  <c r="T20" i="2" s="1"/>
  <c r="V17" i="2"/>
  <c r="N15" i="3"/>
  <c r="N16" i="3" s="1"/>
  <c r="V14" i="2"/>
  <c r="P24" i="2" l="1"/>
  <c r="R24" i="2" s="1"/>
  <c r="V24" i="2" s="1"/>
  <c r="N20" i="3" l="1"/>
  <c r="N19" i="3"/>
  <c r="J13" i="3" l="1"/>
  <c r="N23" i="2"/>
  <c r="H23" i="2"/>
  <c r="F23" i="2"/>
  <c r="D23" i="2"/>
  <c r="L22" i="3"/>
  <c r="H21" i="3"/>
  <c r="F21" i="3"/>
  <c r="D21" i="3"/>
  <c r="T23" i="2" l="1"/>
  <c r="N21" i="3" l="1"/>
  <c r="P21" i="2"/>
  <c r="P13" i="3" l="1"/>
  <c r="N25" i="2" l="1"/>
  <c r="L25" i="2"/>
  <c r="F22" i="3" l="1"/>
  <c r="H22" i="3"/>
  <c r="D22" i="3"/>
  <c r="H25" i="2"/>
  <c r="N18" i="3"/>
  <c r="P20" i="2"/>
  <c r="N22" i="3" l="1"/>
  <c r="D25" i="2"/>
  <c r="P25" i="2"/>
  <c r="F25" i="2"/>
  <c r="G37" i="6"/>
  <c r="T25" i="2" l="1"/>
  <c r="D63" i="1"/>
  <c r="D74" i="7" l="1"/>
  <c r="H74" i="7"/>
  <c r="H63" i="7"/>
  <c r="D63" i="7"/>
  <c r="C13" i="6" l="1"/>
  <c r="G13" i="6" l="1"/>
  <c r="H63" i="1" l="1"/>
  <c r="D74" i="1"/>
  <c r="H74" i="1" l="1"/>
  <c r="D36" i="1"/>
  <c r="H36" i="1"/>
  <c r="C21" i="6" l="1"/>
  <c r="C25" i="6" s="1"/>
  <c r="C27" i="6" s="1"/>
  <c r="G21" i="6"/>
  <c r="G25" i="6" s="1"/>
  <c r="P14" i="3" l="1"/>
  <c r="P15" i="3" s="1"/>
  <c r="P16" i="3" s="1"/>
  <c r="J15" i="3"/>
  <c r="J16" i="3" s="1"/>
  <c r="J18" i="3" s="1"/>
  <c r="G27" i="6"/>
  <c r="H9" i="7" l="1"/>
  <c r="H31" i="7" s="1"/>
  <c r="G51" i="6"/>
  <c r="G59" i="6" s="1"/>
  <c r="G39" i="6"/>
  <c r="G55" i="6" s="1"/>
  <c r="C54" i="6"/>
  <c r="D31" i="7"/>
  <c r="D45" i="7" s="1"/>
  <c r="D47" i="7" s="1"/>
  <c r="D75" i="7" s="1"/>
  <c r="D77" i="7" s="1"/>
  <c r="J16" i="2"/>
  <c r="J18" i="2" s="1"/>
  <c r="J20" i="2" s="1"/>
  <c r="R15" i="2"/>
  <c r="J19" i="3"/>
  <c r="R21" i="2"/>
  <c r="V21" i="2" s="1"/>
  <c r="C58" i="6"/>
  <c r="H45" i="7" l="1"/>
  <c r="V15" i="2"/>
  <c r="V16" i="2" s="1"/>
  <c r="V18" i="2" s="1"/>
  <c r="R16" i="2"/>
  <c r="R18" i="2" s="1"/>
  <c r="J21" i="3"/>
  <c r="P19" i="3"/>
  <c r="P21" i="3" s="1"/>
  <c r="P18" i="3"/>
  <c r="P22" i="3" l="1"/>
  <c r="H47" i="7"/>
  <c r="J22" i="3"/>
  <c r="H102" i="1"/>
  <c r="H75" i="7" l="1"/>
  <c r="R20" i="2"/>
  <c r="V20" i="2" s="1"/>
  <c r="J23" i="2"/>
  <c r="H77" i="7" l="1"/>
  <c r="J25" i="2"/>
  <c r="V22" i="2"/>
  <c r="R23" i="2"/>
  <c r="R25" i="2" s="1"/>
  <c r="D105" i="1"/>
  <c r="V23" i="2" l="1"/>
  <c r="V25" i="2" s="1"/>
  <c r="H104" i="1"/>
  <c r="H105" i="1" l="1"/>
</calcChain>
</file>

<file path=xl/sharedStrings.xml><?xml version="1.0" encoding="utf-8"?>
<sst xmlns="http://schemas.openxmlformats.org/spreadsheetml/2006/main" count="334" uniqueCount="201">
  <si>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</si>
  <si>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</si>
  <si>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</si>
  <si>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</si>
  <si>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</si>
  <si>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</si>
  <si>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</si>
  <si>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</si>
  <si>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</si>
  <si>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</si>
  <si>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</si>
  <si>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</si>
  <si>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</si>
  <si>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</si>
  <si>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</si>
  <si>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</si>
  <si>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</si>
  <si>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</si>
  <si>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</si>
  <si>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</si>
  <si>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</si>
  <si>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</si>
  <si>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</si>
  <si>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</si>
  <si>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</si>
  <si>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</si>
  <si>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รายได้จากการขายและบริการ</t>
  </si>
  <si>
    <t>ดอกเบี้ยรับ</t>
  </si>
  <si>
    <t>รวมรายได้</t>
  </si>
  <si>
    <t>ค่าใช้จ่าย</t>
  </si>
  <si>
    <t>ต้นทุนขายและบริการ</t>
  </si>
  <si>
    <t>ค่าใช้จ่ายในการบริหาร</t>
  </si>
  <si>
    <t>รวมค่าใช้จ่าย</t>
  </si>
  <si>
    <t>กระแสเงินสดจากกิจกรรมดำเนินงาน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</si>
  <si>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</si>
  <si>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</si>
  <si>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กระแสเงินสดจากกิจกรรมลงทุน</t>
  </si>
  <si>
    <t>เงินปันผลรับ</t>
  </si>
  <si>
    <t>กระแสเงินสดจากกิจกรรมจัดหาเงิน</t>
  </si>
  <si>
    <t>ยังไม่ได้จัดสรร</t>
  </si>
  <si>
    <t>สำรองตามกฎหมาย</t>
  </si>
  <si>
    <t>รวม</t>
  </si>
  <si>
    <t>งบการเงินรวม</t>
  </si>
  <si>
    <t>งบการเงินเฉพาะกิจการ</t>
  </si>
  <si>
    <t>เงินลงทุนในบริษัทย่อย</t>
  </si>
  <si>
    <t xml:space="preserve">ที่ดิน อาคารและอุปกรณ์ </t>
  </si>
  <si>
    <t>องค์ประกอบอื่นของส่วนของผู้ถือหุ้น</t>
  </si>
  <si>
    <t>กำไรขาดทุนเบ็ดเสร็จอื่น</t>
  </si>
  <si>
    <t>ส่วนเกินทุน</t>
  </si>
  <si>
    <t>จัดสรรแล้ว</t>
  </si>
  <si>
    <t>จากการตีราคา</t>
  </si>
  <si>
    <t>องค์ประกอบอื่น</t>
  </si>
  <si>
    <t>ของส่วนของผู้ถือหุ้น</t>
  </si>
  <si>
    <t xml:space="preserve">   และหนี้สินดำเนินงาน</t>
  </si>
  <si>
    <t>กำไรสำหรับปี</t>
  </si>
  <si>
    <t>สินค้าคงเหลือ</t>
  </si>
  <si>
    <t>ที่ดิน</t>
  </si>
  <si>
    <t>บริษัท พรีเมียร์ โพรดักส์ จำกัด (มหาชน) และบริษัทย่อย</t>
  </si>
  <si>
    <t>จากการรวม</t>
  </si>
  <si>
    <t>ธุรกิจภายใต้การ</t>
  </si>
  <si>
    <t>ควบคุมเดียวกัน</t>
  </si>
  <si>
    <t>ส่วนของ</t>
  </si>
  <si>
    <t>ผู้ถือหุ้น</t>
  </si>
  <si>
    <t>ส่วนได้เสียที่</t>
  </si>
  <si>
    <t>ไม่มีอำนาจควบคุม</t>
  </si>
  <si>
    <t>สินทรัพย์ไม่มีตัวตน</t>
  </si>
  <si>
    <t>ส่วนเกินมูลค่าหุ้นสามัญ</t>
  </si>
  <si>
    <t>รายได้จากการขายไฟฟ้า - เงินส่วนเพิ่มราคารับซื้อไฟฟ้า</t>
  </si>
  <si>
    <t>ส่วนเกิน</t>
  </si>
  <si>
    <t>มูลค่าหุ้นสามัญ</t>
  </si>
  <si>
    <t>จากการตีราคาที่ดิน</t>
  </si>
  <si>
    <t>เงินประกันผลงาน</t>
  </si>
  <si>
    <t>เงินปันผลจ่าย</t>
  </si>
  <si>
    <t>และชำระแล้ว</t>
  </si>
  <si>
    <t>สินทรัพย์ภาษีเงินได้รอตัดบัญชี</t>
  </si>
  <si>
    <t xml:space="preserve">- ส่วนที่ถึงกำหนดชำระภายในหนึ่งปี </t>
  </si>
  <si>
    <t>- สุทธิจากส่วนที่ถึงกำหนดชำระภายในหนึ่งปี</t>
  </si>
  <si>
    <t>หุ้นสามัญ 300,000,000 หุ้น มูลค่าหุ้นละ 1 บาท</t>
  </si>
  <si>
    <t>รายได้อื่น</t>
  </si>
  <si>
    <t>ลูกหนี้การค้าและลูกหนี้หมุนเวียนอื่น</t>
  </si>
  <si>
    <t>สินทรัพย์สิทธิการใช้</t>
  </si>
  <si>
    <t>เจ้าหนี้การค้าและเจ้าหนี้หมุนเวียนอื่น</t>
  </si>
  <si>
    <t>หนี้สินตามสัญญาเช่า</t>
  </si>
  <si>
    <t>รวมส่วนที่เป็นของบริษัทใหญ่</t>
  </si>
  <si>
    <t>งบกำไรขาดทุนและกำไรขาดทุนเบ็ดเสร็จอื่น</t>
  </si>
  <si>
    <t>งบกระแสเงินสด</t>
  </si>
  <si>
    <t>รายการปรับปรุง</t>
  </si>
  <si>
    <t xml:space="preserve">ค่าเสื่อมราคาและค่าตัดจำหน่าย </t>
  </si>
  <si>
    <t>รายได้ทางการเงิน</t>
  </si>
  <si>
    <t>ต้นทุนทางการเงิน</t>
  </si>
  <si>
    <t>เงินสดจ่ายซื้อส่วนปรับปรุงอาคาร เครื่องจักร และอุปกรณ์</t>
  </si>
  <si>
    <t>เงินสดจ่ายซื้อสินทรัพย์ไม่มีตัวตน</t>
  </si>
  <si>
    <t>เงินสดและรายการเทียบเท่าเงินสด ณ วันที่ 1 มกราคม</t>
  </si>
  <si>
    <t>สินทรัพย์ภาษีเงินได้ของงวดปัจจุบัน</t>
  </si>
  <si>
    <t>สินทรัพย์ทางการเงินหมุนเวียนอื่น</t>
  </si>
  <si>
    <t>ต้นทุนในการจัดจำหน่าย</t>
  </si>
  <si>
    <t>ผลขาดทุนจากการด้อยค่าซึ่งเป็นไปตาม TFRS 9</t>
  </si>
  <si>
    <t>กำไร (ขาดทุน) สำหรับปี</t>
  </si>
  <si>
    <t>รายการที่จะไม่ถูกจัดประเภทใหม่ไว้ในกำไรหรือขาดทุนภายหลัง</t>
  </si>
  <si>
    <t>รวมรายการที่จะไม่ถูกจัดประเภทใหม่ไว้ในกำไรหรือขาดทุนภายหลัง</t>
  </si>
  <si>
    <t xml:space="preserve">กำไร (ขาดทุน) เบ็ดเสร็จรวมสำหรับปี 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</si>
  <si>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</si>
  <si>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</si>
  <si>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</t>
  </si>
  <si>
    <t>การแบ่งปันกำไร (ขาดทุน) เบ็ดเสร็จรวม</t>
  </si>
  <si>
    <t>กำไร (ขาดทุน) ต่อหุ้น</t>
  </si>
  <si>
    <t>กำไร (ขาดทุน) ต่อหุ้นขั้นพื้นฐาน (บาทต่อหุ้น)</t>
  </si>
  <si>
    <t>ของบริษัทใหญ่</t>
  </si>
  <si>
    <t>ค่าใช้จ่ายผลประโยชน์ระยะยาวของพนักงาน</t>
  </si>
  <si>
    <t>ดอกเบี้ยและต้นทุนทางการเงินจ่าย</t>
  </si>
  <si>
    <t>เงินสดจ่ายชำระหนี้สินตามสัญญาเช่า</t>
  </si>
  <si>
    <t>กำไร (ขาดทุน) จากการดำเนินงานก่อนการเปลี่ยนแปลงในสินทรัพย์</t>
  </si>
  <si>
    <t>ส่วนของหนี้สินตามสัญญาเช่า</t>
  </si>
  <si>
    <t>ทุนที่ออกและชำระแล้ว</t>
  </si>
  <si>
    <t>หน่วย : บาท</t>
  </si>
  <si>
    <t>ส่วนได้เสียที่ไม่มีอำนาจควบคุม</t>
  </si>
  <si>
    <t>กำไรเบ็ดเสร็จรวมสำหรับปี</t>
  </si>
  <si>
    <t>ประมาณการหนี้สินสำหรับผลประโยชน์ระยะยาวของพนักงาน</t>
  </si>
  <si>
    <t>เงินสดรับจากการจำหน่ายทรัพย์สิน</t>
  </si>
  <si>
    <t>เงินสดจ่ายชำระเงินกู้ยืมระยะยาวจากสถาบันการเงิน</t>
  </si>
  <si>
    <t>เงินสดและรายการเทียบเท่าเงินสด ณ วันที่ 31 ธันวาคม</t>
  </si>
  <si>
    <t>ทุนที่ออก</t>
  </si>
  <si>
    <t>สินทรัพย์ทางการเงินหมุนเวียนอื่นที่ยังไม่เกิดขึ้นจริง</t>
  </si>
  <si>
    <t xml:space="preserve">ณ วันที่ </t>
  </si>
  <si>
    <t>31 ธันวาคม</t>
  </si>
  <si>
    <t>สินทรัพย์ที่ไม่ได้ใช้ในการดำเนินงาน</t>
  </si>
  <si>
    <t>ขาดทุนจากการด้อยค่าซึ่งเป็นไปตาม TFRS9</t>
  </si>
  <si>
    <t>ประมาณการหนี้สินสำหรับ</t>
  </si>
  <si>
    <t>ผลประโยชน์ระยะยาวพนักงาน</t>
  </si>
  <si>
    <t>5 และ 14</t>
  </si>
  <si>
    <t>เงินกู้ยืมระยะสั้นจากกิจการที่เกี่ยวข้องกัน</t>
  </si>
  <si>
    <t>รายได้เงินปันผล</t>
  </si>
  <si>
    <t>กำไรจากการจำหน่ายสินทรัพย์ทางการเงินหมุนเวียนอื่น</t>
  </si>
  <si>
    <t>เงินปันผลของบริษัทย่อยจ่ายให้แก่ส่วนได้เสียที่ไม่มีอำนาจควบคุม</t>
  </si>
  <si>
    <t>ภาษีเงินได้นิติบุคคลค้างจ่าย</t>
  </si>
  <si>
    <t>กำไร (ขาดทุน) จากการดำเนินงาน</t>
  </si>
  <si>
    <t>เงินปันผลจ่ายให้ส่วนได้เสียที่ไม่มีอำนาจควบคุม</t>
  </si>
  <si>
    <t>เงินสดได้มาจาก (ใช้ไปใน) กิจกรรมดำเนินงาน</t>
  </si>
  <si>
    <t>เงินสดสุทธิได้มาจาก (ใช้ไปใน) กิจกรรมดำเนินงาน</t>
  </si>
  <si>
    <t>11.1</t>
  </si>
  <si>
    <t>11</t>
  </si>
  <si>
    <t>ขาดทุนจากการตัดจำหน่ายสินทรัพย์</t>
  </si>
  <si>
    <t>ขาดทุนสำหรับปี</t>
  </si>
  <si>
    <t>ขาดทุนเบ็ดเสร็จรวมสำหรับปี</t>
  </si>
  <si>
    <t>ขาดทุน (กำไร) จากการขายทรัพย์สิน</t>
  </si>
  <si>
    <t>กำไรจากการเปลี่ยนแปลงในมูลค่าของ</t>
  </si>
  <si>
    <t>เงินสดสุทธิได้มาจาก (ใช้ไปใน) กิจกรรมลงทุน</t>
  </si>
  <si>
    <t>5 และ 7</t>
  </si>
  <si>
    <t>5 และ 18</t>
  </si>
  <si>
    <t>5 และ 17.2</t>
  </si>
  <si>
    <t>กำไรจากการยกเลิกสัญญาเช่า</t>
  </si>
  <si>
    <t>ต้นทุนในการทำให้เสร็จสิ้นตามสัญญาที่ทำกับลูกค้า</t>
  </si>
  <si>
    <t>สินทรัพย์ที่เกิดจากสัญญา - หมุนเวียน</t>
  </si>
  <si>
    <t>หนี้สินที่เกิดจากสัญญา - หมุนเวียน</t>
  </si>
  <si>
    <r>
      <rPr>
        <u/>
        <sz val="16"/>
        <rFont val="Angsana New"/>
        <family val="1"/>
      </rPr>
      <t>หัก</t>
    </r>
    <r>
      <rPr>
        <sz val="16"/>
        <rFont val="Angsana New"/>
        <family val="1"/>
      </rPr>
      <t xml:space="preserve"> : ผลกระทบของภาษีเงินได้</t>
    </r>
  </si>
  <si>
    <r>
      <t xml:space="preserve">งบกำไรขาดทุนและกำไรขาดทุนเบ็ดเสร็จอื่น </t>
    </r>
    <r>
      <rPr>
        <sz val="18"/>
        <rFont val="Angsana New"/>
        <family val="1"/>
      </rPr>
      <t>(ต่อ)</t>
    </r>
  </si>
  <si>
    <t>ยอดคงเหลือ ณ วันที่ 1 มกราคม 2566</t>
  </si>
  <si>
    <t>ยอดคงเหลือ ณ วันที่ 31 ธันวาคม 2566</t>
  </si>
  <si>
    <r>
      <t>งบกระแสเงินสด</t>
    </r>
    <r>
      <rPr>
        <sz val="18"/>
        <rFont val="Angsana New"/>
        <family val="1"/>
      </rPr>
      <t xml:space="preserve"> (ต่อ)</t>
    </r>
  </si>
  <si>
    <t>กำไร (ขาดทุน) เบ็ดเสร็จอื่นสำหรับปี</t>
  </si>
  <si>
    <t>เงินสดและรายการเทียบเท่าเงินสดเพิ่มขึ้น (ลดลง) สุทธิ</t>
  </si>
  <si>
    <t xml:space="preserve">        ที่กำหนดไว้</t>
  </si>
  <si>
    <t>กลับรายการเงินมัดจำรับล่วงหน้า</t>
  </si>
  <si>
    <t>ขาดทุนเบ็ดเสร็จอื่นสำหรับปี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</si>
  <si>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</si>
  <si>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</si>
  <si>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</si>
  <si>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ณ วันที่ 31 ธันวาคม 2567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</si>
  <si>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</si>
  <si>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</si>
  <si>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งบการเปลี่ยนแปลงส่วนของผู้ถือหุ้น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</si>
  <si>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</si>
  <si>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ผลขาดทุนจากการด้อยค่า</t>
  </si>
  <si>
    <t>ค่าใช้จ่ายภาษีเงินได้</t>
  </si>
  <si>
    <t>ส่วนของหนี้สินระยะยาวจากสถาบันการเงิน</t>
  </si>
  <si>
    <t>เงินกู้ยืมระยะยาวจากสถาบันการเงิน</t>
  </si>
  <si>
    <t>ผลกำไรจากการตีราคาสินทรัพย์ใหม่</t>
  </si>
  <si>
    <t>ผลขาดทุนจากการวัดมูลค่าใหม่ของผลประโยชน์พนักงาน</t>
  </si>
  <si>
    <t>กำไร (ขาดทุน) เบ็ดเสร็จรวมสำหรับปี</t>
  </si>
  <si>
    <t>ค่าเผื่อผลขาดทุนจากการด้อยค่า</t>
  </si>
  <si>
    <t>ขาดทุน (กำไร) จากอัตราแลกเปลี่ยนที่ยังไม่เกิดขึ้นจริง</t>
  </si>
  <si>
    <t>กำไรจากการซื้อขายเงินตราต่างประเทศล่วงหน้า</t>
  </si>
  <si>
    <t xml:space="preserve">   รับ (จ่าย) ภาษีเงินได้</t>
  </si>
  <si>
    <t>เงินฝากธนาคารที่มีภาระค้ำประกันลดลง (เพิ่มขึ้น)</t>
  </si>
  <si>
    <t>เงินสดรับจากสินทรัพย์ทางการเงินหมุนเวียนอื่นสุทธิ</t>
  </si>
  <si>
    <t>เงินสดรับ (จ่าย) จากเงินกู้ยืมระยะสั้นจากกิจการที่เกี่ยวข้องกันสุทธิ</t>
  </si>
  <si>
    <t>23.3</t>
  </si>
  <si>
    <t>5 และ 20</t>
  </si>
  <si>
    <t>23.1</t>
  </si>
  <si>
    <t>เงินเบิกเกินบัญชีเพิ่มขึ้นสุทธิ</t>
  </si>
  <si>
    <t>เงินสดรับจากเงินกู้ยืมระยะสั้นจากสถาบันการเงินสุทธิ</t>
  </si>
  <si>
    <t>เงินสดรับจากเงินกู้ยืมระยะยาวจากสถาบันการเงิน</t>
  </si>
  <si>
    <t>เงินสดสุทธิได้มาจากกิจกรรมจัดหาเงิน</t>
  </si>
  <si>
    <t>สินทรัพย์ไม่หมุนเวียนที่จัดประเภทเป็นสินทรัพย์ที่</t>
  </si>
  <si>
    <t>ถือไว้เพื่อขาย</t>
  </si>
  <si>
    <t>หนี้สินภาษีเงินได้รอการตัดบัญชี</t>
  </si>
  <si>
    <t>ขาดทุนเบ็ดเสร็จอื่นสำหรับปี - สุทธิจากภาษี</t>
  </si>
  <si>
    <t>เงินเบิกเกินบัญชีและเงินกู้ยืมระยะสั้นจาก</t>
  </si>
  <si>
    <t>สถาบันการเงิน</t>
  </si>
  <si>
    <t>กำไร (ขาดทุน) ก่อนค่าใช้จ่ายภาษีเงินได้</t>
  </si>
  <si>
    <t>ค่าเผื่อการลดมูลค่าสินค้าคงเหลือและ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</si>
</sst>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_);\(#,##0.0\)"/>
    <numFmt numFmtId="167" formatCode="0.0%"/>
    <numFmt numFmtId="168" formatCode="dd\-mmm\-yy_)"/>
    <numFmt numFmtId="169" formatCode="0.00_)"/>
    <numFmt numFmtId="170" formatCode="#,##0.00\ &quot;F&quot;;\-#,##0.00\ &quot;F&quot;"/>
    <numFmt numFmtId="171" formatCode="#,##0.0_);[Red]\(#,##0.0\)"/>
    <numFmt numFmtId="172" formatCode="_(* #,##0.000_);_(* \(#,##0.000\);_(* &quot;-&quot;??_);_(@_)"/>
    <numFmt numFmtId="173" formatCode="_(* #,##0.0000_);_(* \(#,##0.0000\);_(* &quot;-&quot;??_);_(@_)"/>
    <numFmt numFmtId="174" formatCode="_(* #,##0.000000_);_(* \(#,##0.000000\);_(* &quot;-&quot;??????_);_(@_)"/>
    <numFmt numFmtId="175" formatCode="_(* #,##0.0000000_);_(* \(#,##0.0000000\);_(* &quot;-&quot;???????_);_(@_)"/>
    <numFmt numFmtId="176" formatCode="_(* #,##0_);_(* \(#,##0\);_(* &quot;-&quot;???????_);_(@_)"/>
    <numFmt numFmtId="177" formatCode="_(* #,##0.00000_);_(* \(#,##0.00000\);_(* &quot;-&quot;?????_);_(@_)"/>
    <numFmt numFmtId="178" formatCode="_(* #,##0_);_(* \(#,##0\);_(* &quot;-&quot;??????_);_(@_)"/>
  </numFmts>
  <fonts count="30"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ngsanaUPC"/>
      <family val="1"/>
      <charset val="222"/>
    </font>
    <font>
      <sz val="12"/>
      <name val="Tms Rmn"/>
      <charset val="222"/>
    </font>
    <font>
      <sz val="8"/>
      <name val="Arial"/>
      <family val="2"/>
      <charset val="222"/>
    </font>
    <font>
      <b/>
      <sz val="12"/>
      <name val="Helv"/>
    </font>
    <font>
      <b/>
      <sz val="12"/>
      <name val="Arial"/>
      <family val="2"/>
      <charset val="222"/>
    </font>
    <font>
      <u/>
      <sz val="14"/>
      <color indexed="12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MS Sans Serif"/>
      <family val="2"/>
    </font>
    <font>
      <b/>
      <sz val="11"/>
      <name val="Times New Roman"/>
      <family val="1"/>
      <charset val="222"/>
    </font>
    <font>
      <b/>
      <sz val="24"/>
      <name val="AngsanaUPC"/>
      <family val="1"/>
      <charset val="222"/>
    </font>
    <font>
      <sz val="10"/>
      <name val="Helv"/>
    </font>
    <font>
      <sz val="12"/>
      <name val="Helv"/>
    </font>
    <font>
      <u/>
      <sz val="11.9"/>
      <color indexed="36"/>
      <name val="CordiaUPC"/>
      <family val="2"/>
      <charset val="222"/>
    </font>
    <font>
      <b/>
      <sz val="14"/>
      <name val="Angsana New"/>
      <family val="1"/>
    </font>
    <font>
      <sz val="14"/>
      <name val="Angsana New"/>
      <family val="1"/>
    </font>
    <font>
      <b/>
      <sz val="18"/>
      <name val="Angsana New"/>
      <family val="1"/>
    </font>
    <font>
      <i/>
      <sz val="16"/>
      <name val="Angsana New"/>
      <family val="1"/>
    </font>
    <font>
      <u/>
      <sz val="16"/>
      <name val="Angsana New"/>
      <family val="1"/>
    </font>
    <font>
      <sz val="16"/>
      <color theme="1"/>
      <name val="Arial"/>
      <family val="2"/>
    </font>
    <font>
      <sz val="16"/>
      <color theme="0"/>
      <name val="Angsana New"/>
      <family val="1"/>
    </font>
    <font>
      <sz val="18"/>
      <name val="Angsana New"/>
      <family val="1"/>
    </font>
    <font>
      <b/>
      <sz val="16"/>
      <color theme="1"/>
      <name val="Angsana New"/>
      <family val="1"/>
    </font>
    <font>
      <sz val="16"/>
      <color theme="1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32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70" fontId="6" fillId="0" borderId="0"/>
    <xf numFmtId="168" fontId="6" fillId="0" borderId="0"/>
    <xf numFmtId="167" fontId="6" fillId="0" borderId="0"/>
    <xf numFmtId="0" fontId="7" fillId="0" borderId="0" applyNumberFormat="0" applyFill="0" applyBorder="0" applyAlignment="0" applyProtection="0"/>
    <xf numFmtId="38" fontId="8" fillId="2" borderId="0" applyNumberFormat="0" applyBorder="0" applyAlignment="0" applyProtection="0"/>
    <xf numFmtId="0" fontId="9" fillId="3" borderId="5"/>
    <xf numFmtId="0" fontId="10" fillId="0" borderId="6" applyNumberFormat="0" applyAlignment="0" applyProtection="0">
      <alignment horizontal="left" vertical="center"/>
    </xf>
    <xf numFmtId="0" fontId="10" fillId="0" borderId="2">
      <alignment horizontal="left" vertical="center"/>
    </xf>
    <xf numFmtId="0" fontId="5" fillId="4" borderId="7">
      <alignment vertical="center" wrapText="1"/>
    </xf>
    <xf numFmtId="10" fontId="8" fillId="5" borderId="8" applyNumberFormat="0" applyBorder="0" applyAlignment="0" applyProtection="0"/>
    <xf numFmtId="37" fontId="12" fillId="0" borderId="0"/>
    <xf numFmtId="169" fontId="13" fillId="0" borderId="0"/>
    <xf numFmtId="0" fontId="14" fillId="0" borderId="0"/>
    <xf numFmtId="10" fontId="4" fillId="0" borderId="0" applyFont="0" applyFill="0" applyBorder="0" applyAlignment="0" applyProtection="0"/>
    <xf numFmtId="1" fontId="4" fillId="0" borderId="9" applyNumberFormat="0" applyFill="0" applyAlignment="0" applyProtection="0">
      <alignment horizontal="center" vertical="center"/>
    </xf>
    <xf numFmtId="171" fontId="4" fillId="0" borderId="0"/>
    <xf numFmtId="3" fontId="4" fillId="0" borderId="8" applyNumberFormat="0" applyFont="0" applyFill="0" applyAlignment="0" applyProtection="0">
      <alignment vertical="center"/>
    </xf>
    <xf numFmtId="40" fontId="15" fillId="0" borderId="0"/>
    <xf numFmtId="3" fontId="16" fillId="0" borderId="10">
      <alignment horizontal="center"/>
    </xf>
    <xf numFmtId="40" fontId="14" fillId="0" borderId="0" applyFont="0" applyFill="0" applyBorder="0" applyAlignment="0" applyProtection="0"/>
    <xf numFmtId="8" fontId="17" fillId="0" borderId="0" applyFont="0" applyFill="0" applyBorder="0" applyAlignment="0" applyProtection="0"/>
    <xf numFmtId="0" fontId="18" fillId="0" borderId="11"/>
    <xf numFmtId="164" fontId="6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3" fillId="0" borderId="0"/>
    <xf numFmtId="0" fontId="3" fillId="0" borderId="0"/>
  </cellStyleXfs>
  <cellXfs count="129">
    <xf numFmtId="0" fontId="0" fillId="0" borderId="0" xfId="0"/>
    <xf numFmtId="165" fontId="21" fillId="0" borderId="0" xfId="1" applyNumberFormat="1" applyFont="1" applyFill="1" applyAlignment="1">
      <alignment vertical="center"/>
    </xf>
    <xf numFmtId="41" fontId="2" fillId="0" borderId="4" xfId="1" applyNumberFormat="1" applyFont="1" applyFill="1" applyBorder="1" applyAlignment="1">
      <alignment horizontal="right" vertical="center"/>
    </xf>
    <xf numFmtId="41" fontId="2" fillId="0" borderId="0" xfId="1" applyNumberFormat="1" applyFont="1" applyFill="1" applyAlignment="1">
      <alignment vertical="center"/>
    </xf>
    <xf numFmtId="41" fontId="2" fillId="0" borderId="0" xfId="1" applyNumberFormat="1" applyFont="1" applyFill="1" applyAlignment="1">
      <alignment horizontal="center" vertical="center"/>
    </xf>
    <xf numFmtId="43" fontId="2" fillId="0" borderId="0" xfId="1" applyFont="1" applyFill="1" applyAlignment="1">
      <alignment vertical="center"/>
    </xf>
    <xf numFmtId="172" fontId="2" fillId="0" borderId="0" xfId="1" applyNumberFormat="1" applyFont="1" applyFill="1" applyAlignment="1">
      <alignment vertical="center"/>
    </xf>
    <xf numFmtId="173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41" fontId="2" fillId="0" borderId="0" xfId="1" applyNumberFormat="1" applyFont="1" applyFill="1" applyAlignment="1">
      <alignment horizontal="right" vertical="center"/>
    </xf>
    <xf numFmtId="41" fontId="2" fillId="0" borderId="0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horizontal="right" vertical="center"/>
    </xf>
    <xf numFmtId="177" fontId="2" fillId="0" borderId="0" xfId="1" applyNumberFormat="1" applyFont="1" applyFill="1" applyAlignment="1">
      <alignment vertical="center"/>
    </xf>
    <xf numFmtId="41" fontId="2" fillId="0" borderId="13" xfId="1" applyNumberFormat="1" applyFont="1" applyFill="1" applyBorder="1" applyAlignment="1">
      <alignment vertical="center"/>
    </xf>
    <xf numFmtId="41" fontId="2" fillId="0" borderId="2" xfId="1" applyNumberFormat="1" applyFont="1" applyFill="1" applyBorder="1" applyAlignment="1">
      <alignment vertical="center"/>
    </xf>
    <xf numFmtId="41" fontId="2" fillId="0" borderId="1" xfId="1" applyNumberFormat="1" applyFont="1" applyFill="1" applyBorder="1" applyAlignment="1">
      <alignment horizontal="right" vertical="center"/>
    </xf>
    <xf numFmtId="165" fontId="26" fillId="0" borderId="0" xfId="1" applyNumberFormat="1" applyFont="1" applyFill="1" applyAlignment="1">
      <alignment vertical="center"/>
    </xf>
    <xf numFmtId="177" fontId="2" fillId="0" borderId="0" xfId="1" applyNumberFormat="1" applyFont="1" applyFill="1" applyAlignment="1">
      <alignment horizontal="right" vertical="center"/>
    </xf>
    <xf numFmtId="177" fontId="2" fillId="0" borderId="0" xfId="1" applyNumberFormat="1" applyFont="1" applyFill="1" applyBorder="1" applyAlignment="1">
      <alignment horizontal="right" vertical="center"/>
    </xf>
    <xf numFmtId="41" fontId="2" fillId="0" borderId="0" xfId="0" applyNumberFormat="1" applyFont="1" applyAlignment="1">
      <alignment horizontal="center" vertical="center"/>
    </xf>
    <xf numFmtId="37" fontId="2" fillId="0" borderId="0" xfId="0" applyNumberFormat="1" applyFont="1"/>
    <xf numFmtId="41" fontId="2" fillId="0" borderId="0" xfId="0" applyNumberFormat="1" applyFont="1"/>
    <xf numFmtId="37" fontId="2" fillId="0" borderId="0" xfId="0" applyNumberFormat="1" applyFont="1" applyAlignment="1">
      <alignment vertical="top"/>
    </xf>
    <xf numFmtId="37" fontId="2" fillId="0" borderId="13" xfId="0" applyNumberFormat="1" applyFont="1" applyBorder="1" applyAlignment="1">
      <alignment vertical="top"/>
    </xf>
    <xf numFmtId="37" fontId="2" fillId="0" borderId="13" xfId="0" applyNumberFormat="1" applyFont="1" applyBorder="1" applyAlignment="1">
      <alignment horizontal="right" vertical="top"/>
    </xf>
    <xf numFmtId="37" fontId="1" fillId="0" borderId="13" xfId="0" applyNumberFormat="1" applyFont="1" applyBorder="1" applyAlignment="1">
      <alignment horizontal="right" vertical="top"/>
    </xf>
    <xf numFmtId="37" fontId="2" fillId="0" borderId="0" xfId="0" applyNumberFormat="1" applyFont="1" applyAlignment="1">
      <alignment horizontal="right" vertical="top"/>
    </xf>
    <xf numFmtId="37" fontId="1" fillId="0" borderId="0" xfId="0" applyNumberFormat="1" applyFont="1" applyAlignment="1">
      <alignment horizontal="right" vertical="top"/>
    </xf>
    <xf numFmtId="38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center" vertical="top"/>
    </xf>
    <xf numFmtId="37" fontId="2" fillId="0" borderId="0" xfId="0" applyNumberFormat="1" applyFont="1" applyAlignment="1">
      <alignment horizontal="left" vertical="center" indent="2"/>
    </xf>
    <xf numFmtId="37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right" vertical="center"/>
    </xf>
    <xf numFmtId="37" fontId="2" fillId="0" borderId="0" xfId="0" quotePrefix="1" applyNumberFormat="1" applyFont="1" applyAlignment="1">
      <alignment horizontal="center" vertical="center"/>
    </xf>
    <xf numFmtId="166" fontId="2" fillId="0" borderId="0" xfId="0" quotePrefix="1" applyNumberFormat="1" applyFont="1" applyAlignment="1">
      <alignment horizontal="center" vertical="center"/>
    </xf>
    <xf numFmtId="174" fontId="2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horizontal="left" vertical="center" indent="4"/>
    </xf>
    <xf numFmtId="41" fontId="2" fillId="0" borderId="2" xfId="0" applyNumberFormat="1" applyFont="1" applyBorder="1" applyAlignment="1">
      <alignment horizontal="right" vertical="center"/>
    </xf>
    <xf numFmtId="41" fontId="2" fillId="0" borderId="0" xfId="0" applyNumberFormat="1" applyFont="1" applyAlignment="1">
      <alignment horizontal="right" vertical="top"/>
    </xf>
    <xf numFmtId="37" fontId="23" fillId="0" borderId="0" xfId="0" applyNumberFormat="1" applyFont="1" applyAlignment="1">
      <alignment horizontal="center" vertical="center"/>
    </xf>
    <xf numFmtId="41" fontId="2" fillId="0" borderId="3" xfId="0" applyNumberFormat="1" applyFont="1" applyBorder="1" applyAlignment="1">
      <alignment horizontal="right" vertical="center"/>
    </xf>
    <xf numFmtId="38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7" fontId="24" fillId="0" borderId="0" xfId="0" applyNumberFormat="1" applyFont="1" applyAlignment="1">
      <alignment vertical="center"/>
    </xf>
    <xf numFmtId="37" fontId="24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37" fontId="2" fillId="0" borderId="0" xfId="0" quotePrefix="1" applyNumberFormat="1" applyFont="1" applyAlignment="1">
      <alignment horizontal="left" vertical="center" indent="3"/>
    </xf>
    <xf numFmtId="0" fontId="25" fillId="0" borderId="0" xfId="0" applyFont="1"/>
    <xf numFmtId="174" fontId="2" fillId="0" borderId="0" xfId="0" applyNumberFormat="1" applyFont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37" fontId="2" fillId="0" borderId="0" xfId="0" applyNumberFormat="1" applyFont="1" applyAlignment="1">
      <alignment horizontal="left" vertical="center" indent="3"/>
    </xf>
    <xf numFmtId="41" fontId="2" fillId="0" borderId="13" xfId="0" applyNumberFormat="1" applyFont="1" applyBorder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37" fontId="2" fillId="0" borderId="13" xfId="0" applyNumberFormat="1" applyFont="1" applyBorder="1" applyAlignment="1">
      <alignment vertical="center"/>
    </xf>
    <xf numFmtId="37" fontId="2" fillId="0" borderId="13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horizontal="left" vertical="center" indent="4"/>
    </xf>
    <xf numFmtId="41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indent="2"/>
    </xf>
    <xf numFmtId="37" fontId="2" fillId="0" borderId="0" xfId="0" applyNumberFormat="1" applyFont="1" applyAlignment="1">
      <alignment horizontal="left" vertical="center" indent="5"/>
    </xf>
    <xf numFmtId="41" fontId="2" fillId="0" borderId="1" xfId="0" applyNumberFormat="1" applyFont="1" applyBorder="1" applyAlignment="1">
      <alignment horizontal="right" vertical="center"/>
    </xf>
    <xf numFmtId="174" fontId="2" fillId="0" borderId="13" xfId="0" applyNumberFormat="1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/>
    </xf>
    <xf numFmtId="38" fontId="2" fillId="0" borderId="0" xfId="0" applyNumberFormat="1" applyFont="1" applyAlignment="1">
      <alignment vertical="center"/>
    </xf>
    <xf numFmtId="49" fontId="28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31" applyFont="1" applyAlignment="1">
      <alignment horizontal="left" vertical="center"/>
    </xf>
    <xf numFmtId="178" fontId="2" fillId="0" borderId="0" xfId="0" applyNumberFormat="1" applyFont="1" applyAlignment="1">
      <alignment horizontal="center" vertical="center"/>
    </xf>
    <xf numFmtId="49" fontId="29" fillId="0" borderId="0" xfId="0" applyNumberFormat="1" applyFont="1" applyAlignment="1">
      <alignment vertical="center"/>
    </xf>
    <xf numFmtId="41" fontId="2" fillId="0" borderId="12" xfId="0" applyNumberFormat="1" applyFont="1" applyBorder="1" applyAlignment="1">
      <alignment horizontal="center" vertical="center"/>
    </xf>
    <xf numFmtId="41" fontId="2" fillId="0" borderId="3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5" fontId="26" fillId="0" borderId="0" xfId="0" applyNumberFormat="1" applyFont="1" applyAlignment="1">
      <alignment horizontal="right" vertical="center"/>
    </xf>
    <xf numFmtId="43" fontId="2" fillId="0" borderId="3" xfId="0" applyNumberFormat="1" applyFont="1" applyBorder="1" applyAlignment="1">
      <alignment horizontal="right" vertical="center"/>
    </xf>
    <xf numFmtId="43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horizontal="right" vertical="center"/>
    </xf>
    <xf numFmtId="37" fontId="21" fillId="0" borderId="0" xfId="0" applyNumberFormat="1" applyFont="1" applyAlignment="1">
      <alignment vertical="center"/>
    </xf>
    <xf numFmtId="37" fontId="21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left" vertical="center" indent="1"/>
    </xf>
    <xf numFmtId="37" fontId="21" fillId="0" borderId="0" xfId="0" applyNumberFormat="1" applyFont="1"/>
    <xf numFmtId="41" fontId="29" fillId="0" borderId="0" xfId="0" applyNumberFormat="1" applyFont="1"/>
    <xf numFmtId="41" fontId="2" fillId="0" borderId="0" xfId="0" applyNumberFormat="1" applyFont="1" applyAlignment="1">
      <alignment horizontal="right"/>
    </xf>
    <xf numFmtId="41" fontId="26" fillId="0" borderId="0" xfId="0" applyNumberFormat="1" applyFont="1" applyAlignment="1">
      <alignment horizontal="right" vertical="center"/>
    </xf>
    <xf numFmtId="41" fontId="26" fillId="0" borderId="0" xfId="0" applyNumberFormat="1" applyFont="1" applyAlignment="1">
      <alignment vertical="center"/>
    </xf>
    <xf numFmtId="41" fontId="26" fillId="0" borderId="0" xfId="0" applyNumberFormat="1" applyFont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43" fontId="2" fillId="0" borderId="0" xfId="1" applyFont="1" applyFill="1" applyAlignment="1">
      <alignment vertical="top"/>
    </xf>
    <xf numFmtId="41" fontId="26" fillId="0" borderId="0" xfId="1" applyNumberFormat="1" applyFont="1" applyFill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75" fontId="2" fillId="0" borderId="0" xfId="0" applyNumberFormat="1" applyFont="1" applyAlignment="1">
      <alignment horizontal="right" vertical="center"/>
    </xf>
    <xf numFmtId="175" fontId="2" fillId="0" borderId="13" xfId="0" applyNumberFormat="1" applyFont="1" applyBorder="1" applyAlignment="1">
      <alignment horizontal="right" vertical="center"/>
    </xf>
    <xf numFmtId="41" fontId="2" fillId="0" borderId="13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41" fontId="2" fillId="0" borderId="4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41" fontId="21" fillId="0" borderId="0" xfId="0" applyNumberFormat="1" applyFont="1" applyAlignment="1">
      <alignment horizontal="right" vertical="center"/>
    </xf>
    <xf numFmtId="165" fontId="21" fillId="0" borderId="0" xfId="0" applyNumberFormat="1" applyFont="1" applyAlignment="1">
      <alignment vertical="center"/>
    </xf>
    <xf numFmtId="41" fontId="2" fillId="0" borderId="0" xfId="30" applyNumberFormat="1" applyFont="1" applyAlignment="1">
      <alignment horizontal="center" vertical="center"/>
    </xf>
    <xf numFmtId="175" fontId="2" fillId="0" borderId="0" xfId="0" applyNumberFormat="1" applyFont="1" applyAlignment="1">
      <alignment horizontal="center" vertical="center"/>
    </xf>
    <xf numFmtId="175" fontId="2" fillId="0" borderId="13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43" fontId="2" fillId="0" borderId="0" xfId="1" applyFont="1" applyFill="1" applyAlignment="1">
      <alignment horizontal="right" vertical="center"/>
    </xf>
    <xf numFmtId="37" fontId="1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37" fontId="22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37" fontId="1" fillId="0" borderId="13" xfId="0" applyNumberFormat="1" applyFont="1" applyBorder="1" applyAlignment="1">
      <alignment horizontal="right" vertical="center"/>
    </xf>
    <xf numFmtId="38" fontId="22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65" fontId="1" fillId="0" borderId="13" xfId="0" applyNumberFormat="1" applyFont="1" applyBorder="1" applyAlignment="1">
      <alignment horizontal="right" vertical="center"/>
    </xf>
    <xf numFmtId="165" fontId="1" fillId="0" borderId="13" xfId="0" applyNumberFormat="1" applyFont="1" applyBorder="1" applyAlignment="1">
      <alignment horizontal="center" vertical="center"/>
    </xf>
  </cellXfs>
  <cellStyles count="32">
    <cellStyle name="Comma" xfId="1" builtinId="3"/>
    <cellStyle name="Comma 2" xfId="3" xr:uid="{00000000-0005-0000-0000-000001000000}"/>
    <cellStyle name="comma zerodec" xfId="4" xr:uid="{00000000-0005-0000-0000-000002000000}"/>
    <cellStyle name="Currency1" xfId="5" xr:uid="{00000000-0005-0000-0000-000003000000}"/>
    <cellStyle name="Dollar (zero dec)" xfId="6" xr:uid="{00000000-0005-0000-0000-000004000000}"/>
    <cellStyle name="E&amp;Y House" xfId="7" xr:uid="{00000000-0005-0000-0000-000005000000}"/>
    <cellStyle name="Grey" xfId="8" xr:uid="{00000000-0005-0000-0000-000006000000}"/>
    <cellStyle name="Header - Style1" xfId="9" xr:uid="{00000000-0005-0000-0000-000007000000}"/>
    <cellStyle name="Header1" xfId="10" xr:uid="{00000000-0005-0000-0000-000008000000}"/>
    <cellStyle name="Header2" xfId="11" xr:uid="{00000000-0005-0000-0000-000009000000}"/>
    <cellStyle name="Heading" xfId="12" xr:uid="{00000000-0005-0000-0000-00000A000000}"/>
    <cellStyle name="Input [yellow]" xfId="13" xr:uid="{00000000-0005-0000-0000-00000B000000}"/>
    <cellStyle name="no dec" xfId="14" xr:uid="{00000000-0005-0000-0000-00000C000000}"/>
    <cellStyle name="Normal" xfId="0" builtinId="0"/>
    <cellStyle name="Normal - Style1" xfId="15" xr:uid="{00000000-0005-0000-0000-00000E000000}"/>
    <cellStyle name="Normal 2" xfId="2" xr:uid="{00000000-0005-0000-0000-00000F000000}"/>
    <cellStyle name="Normal 3" xfId="30" xr:uid="{00000000-0005-0000-0000-000010000000}"/>
    <cellStyle name="Normal 5" xfId="31" xr:uid="{00000000-0005-0000-0000-000011000000}"/>
    <cellStyle name="Normale_9639A02C" xfId="16" xr:uid="{00000000-0005-0000-0000-000012000000}"/>
    <cellStyle name="Percent [2]" xfId="17" xr:uid="{00000000-0005-0000-0000-000013000000}"/>
    <cellStyle name="Quantity" xfId="18" xr:uid="{00000000-0005-0000-0000-000014000000}"/>
    <cellStyle name="Rittichai" xfId="19" xr:uid="{00000000-0005-0000-0000-000015000000}"/>
    <cellStyle name="Table" xfId="20" xr:uid="{00000000-0005-0000-0000-000016000000}"/>
    <cellStyle name="Times New Roman" xfId="21" xr:uid="{00000000-0005-0000-0000-000017000000}"/>
    <cellStyle name="Total 2" xfId="22" xr:uid="{00000000-0005-0000-0000-000018000000}"/>
    <cellStyle name="Tusental_A-listan (fixad)" xfId="23" xr:uid="{00000000-0005-0000-0000-000019000000}"/>
    <cellStyle name="Valuta_NPV" xfId="24" xr:uid="{00000000-0005-0000-0000-00001A000000}"/>
    <cellStyle name="WHead - Style2" xfId="25" xr:uid="{00000000-0005-0000-0000-00001B000000}"/>
    <cellStyle name="เครื่องหมายจุลภาค_IECconsoQ1-2003" xfId="26" xr:uid="{00000000-0005-0000-0000-00001C000000}"/>
    <cellStyle name="เชื่อมโยงหลายมิติ" xfId="27" xr:uid="{00000000-0005-0000-0000-00001D000000}"/>
    <cellStyle name="ตามการเชื่อมโยงหลายมิติ" xfId="28" xr:uid="{00000000-0005-0000-0000-00001E000000}"/>
    <cellStyle name="ปกติ_IECconsoQ1-2003" xfId="29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118"/>
  <sheetViews>
    <sheetView tabSelected="1" topLeftCell="A93" zoomScale="90" zoomScaleNormal="90" zoomScaleSheetLayoutView="70" workbookViewId="0">
      <selection activeCell="A17" sqref="A17"/>
    </sheetView>
  </sheetViews>
  <sheetFormatPr defaultColWidth="10.6328125" defaultRowHeight="24" customHeight="1"/>
  <cols>
    <col min="1" max="1" width="47.36328125" style="22" customWidth="1"/>
    <col min="2" max="2" width="9.453125" style="22" customWidth="1"/>
    <col min="3" max="3" width="0.81640625" style="22" customWidth="1"/>
    <col min="4" max="4" width="13.81640625" style="22" customWidth="1"/>
    <col min="5" max="5" width="0.81640625" style="22" customWidth="1"/>
    <col min="6" max="6" width="13.81640625" style="22" customWidth="1"/>
    <col min="7" max="7" width="0.81640625" style="22" customWidth="1"/>
    <col min="8" max="8" width="14.08984375" style="22" bestFit="1" customWidth="1"/>
    <col min="9" max="9" width="0.81640625" style="22" customWidth="1"/>
    <col min="10" max="10" width="13.81640625" style="22" bestFit="1" customWidth="1"/>
    <col min="11" max="11" width="1.6328125" style="22" customWidth="1"/>
    <col min="12" max="16384" width="10.6328125" style="22"/>
  </cols>
  <sheetData>
    <row r="1" spans="1:10" ht="26">
      <c r="A1" s="120" t="s">
        <v>57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0" ht="26">
      <c r="A2" s="120" t="s">
        <v>168</v>
      </c>
      <c r="B2" s="120"/>
      <c r="C2" s="120"/>
      <c r="D2" s="120"/>
      <c r="E2" s="120"/>
      <c r="F2" s="120"/>
      <c r="G2" s="120"/>
      <c r="H2" s="120"/>
      <c r="I2" s="120"/>
      <c r="J2" s="120"/>
    </row>
    <row r="3" spans="1:10" ht="26">
      <c r="A3" s="120" t="s">
        <v>167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0" ht="24" customHeight="1">
      <c r="A4" s="23"/>
      <c r="B4" s="24"/>
      <c r="C4" s="24"/>
      <c r="D4" s="24"/>
      <c r="E4" s="24"/>
      <c r="F4" s="24"/>
      <c r="G4" s="24"/>
      <c r="H4" s="24"/>
      <c r="I4" s="24"/>
      <c r="J4" s="25" t="s">
        <v>114</v>
      </c>
    </row>
    <row r="5" spans="1:10" ht="6" customHeight="1">
      <c r="B5" s="26"/>
      <c r="C5" s="26"/>
      <c r="D5" s="26"/>
      <c r="E5" s="26"/>
      <c r="F5" s="26"/>
      <c r="G5" s="26"/>
      <c r="H5" s="26"/>
      <c r="I5" s="26"/>
      <c r="J5" s="27"/>
    </row>
    <row r="6" spans="1:10" s="31" customFormat="1" ht="24" customHeight="1">
      <c r="A6" s="28"/>
      <c r="B6" s="29" t="s">
        <v>0</v>
      </c>
      <c r="C6" s="28"/>
      <c r="D6" s="121" t="s">
        <v>42</v>
      </c>
      <c r="E6" s="121"/>
      <c r="F6" s="121"/>
      <c r="G6" s="30"/>
      <c r="H6" s="121" t="s">
        <v>43</v>
      </c>
      <c r="I6" s="121"/>
      <c r="J6" s="121"/>
    </row>
    <row r="7" spans="1:10" s="31" customFormat="1" ht="24" customHeight="1">
      <c r="A7" s="28"/>
      <c r="B7" s="28"/>
      <c r="C7" s="28"/>
      <c r="D7" s="32" t="s">
        <v>123</v>
      </c>
      <c r="E7" s="116"/>
      <c r="F7" s="32" t="s">
        <v>123</v>
      </c>
      <c r="G7" s="30"/>
      <c r="H7" s="32" t="s">
        <v>123</v>
      </c>
      <c r="I7" s="116"/>
      <c r="J7" s="32" t="s">
        <v>123</v>
      </c>
    </row>
    <row r="8" spans="1:10" s="31" customFormat="1" ht="24" customHeight="1">
      <c r="A8" s="28"/>
      <c r="B8" s="28"/>
      <c r="C8" s="28"/>
      <c r="D8" s="32" t="s">
        <v>124</v>
      </c>
      <c r="E8" s="116"/>
      <c r="F8" s="32" t="s">
        <v>124</v>
      </c>
      <c r="G8" s="30"/>
      <c r="H8" s="32" t="s">
        <v>124</v>
      </c>
      <c r="I8" s="116"/>
      <c r="J8" s="32" t="s">
        <v>124</v>
      </c>
    </row>
    <row r="9" spans="1:10" s="33" customFormat="1" ht="24" customHeight="1">
      <c r="C9" s="34"/>
      <c r="D9" s="29">
        <v>2567</v>
      </c>
      <c r="E9" s="34"/>
      <c r="F9" s="29">
        <v>2566</v>
      </c>
      <c r="G9" s="34"/>
      <c r="H9" s="29">
        <v>2567</v>
      </c>
      <c r="I9" s="34"/>
      <c r="J9" s="29">
        <v>2566</v>
      </c>
    </row>
    <row r="10" spans="1:10" ht="24" customHeight="1">
      <c r="A10" s="116" t="s">
        <v>1</v>
      </c>
    </row>
    <row r="11" spans="1:10" ht="24" customHeight="1">
      <c r="A11" s="35" t="s">
        <v>2</v>
      </c>
      <c r="D11" s="36"/>
      <c r="F11" s="36"/>
      <c r="G11" s="36"/>
      <c r="H11" s="36"/>
      <c r="I11" s="36"/>
      <c r="J11" s="36"/>
    </row>
    <row r="12" spans="1:10" ht="24" customHeight="1">
      <c r="A12" s="37" t="s">
        <v>3</v>
      </c>
      <c r="B12" s="38">
        <v>6</v>
      </c>
      <c r="C12" s="39"/>
      <c r="D12" s="40">
        <v>6601268</v>
      </c>
      <c r="E12" s="39"/>
      <c r="F12" s="40">
        <v>14443403</v>
      </c>
      <c r="G12" s="38"/>
      <c r="H12" s="40">
        <v>5999103</v>
      </c>
      <c r="I12" s="38"/>
      <c r="J12" s="40">
        <v>14041209</v>
      </c>
    </row>
    <row r="13" spans="1:10" ht="23">
      <c r="A13" s="37" t="s">
        <v>79</v>
      </c>
      <c r="B13" s="38" t="s">
        <v>147</v>
      </c>
      <c r="C13" s="39"/>
      <c r="D13" s="40">
        <v>188705604</v>
      </c>
      <c r="E13" s="39"/>
      <c r="F13" s="40">
        <v>195577419</v>
      </c>
      <c r="G13" s="38"/>
      <c r="H13" s="40">
        <v>170171835</v>
      </c>
      <c r="I13" s="38"/>
      <c r="J13" s="40">
        <v>180163938</v>
      </c>
    </row>
    <row r="14" spans="1:10" ht="24" customHeight="1">
      <c r="A14" s="37" t="s">
        <v>152</v>
      </c>
      <c r="B14" s="41" t="s">
        <v>186</v>
      </c>
      <c r="C14" s="39"/>
      <c r="D14" s="40">
        <v>23062150</v>
      </c>
      <c r="E14" s="39"/>
      <c r="F14" s="40">
        <v>47996895</v>
      </c>
      <c r="G14" s="38"/>
      <c r="H14" s="40">
        <v>23062150</v>
      </c>
      <c r="I14" s="38"/>
      <c r="J14" s="40">
        <v>47996895</v>
      </c>
    </row>
    <row r="15" spans="1:10" ht="24" customHeight="1">
      <c r="A15" s="37" t="s">
        <v>55</v>
      </c>
      <c r="B15" s="38">
        <v>8</v>
      </c>
      <c r="C15" s="39"/>
      <c r="D15" s="40">
        <v>232611693</v>
      </c>
      <c r="E15" s="39"/>
      <c r="F15" s="40">
        <v>127819207</v>
      </c>
      <c r="G15" s="38"/>
      <c r="H15" s="40">
        <v>232611693</v>
      </c>
      <c r="I15" s="38"/>
      <c r="J15" s="40">
        <v>127819207</v>
      </c>
    </row>
    <row r="16" spans="1:10" ht="24" customHeight="1">
      <c r="A16" s="37" t="s">
        <v>151</v>
      </c>
      <c r="B16" s="42">
        <v>23.5</v>
      </c>
      <c r="C16" s="39"/>
      <c r="D16" s="40">
        <v>17613421</v>
      </c>
      <c r="E16" s="39"/>
      <c r="F16" s="40">
        <v>20197171</v>
      </c>
      <c r="G16" s="38"/>
      <c r="H16" s="40">
        <v>17613421</v>
      </c>
      <c r="I16" s="38"/>
      <c r="J16" s="40">
        <v>20197171</v>
      </c>
    </row>
    <row r="17" spans="1:10" ht="24" customHeight="1">
      <c r="A17" s="37" t="s">
        <v>93</v>
      </c>
      <c r="B17" s="38"/>
      <c r="C17" s="39"/>
      <c r="D17" s="40">
        <v>11526334</v>
      </c>
      <c r="E17" s="39"/>
      <c r="F17" s="40">
        <v>9910602</v>
      </c>
      <c r="G17" s="38"/>
      <c r="H17" s="40">
        <v>10636878</v>
      </c>
      <c r="I17" s="38"/>
      <c r="J17" s="40">
        <v>8396036</v>
      </c>
    </row>
    <row r="18" spans="1:10" ht="24" customHeight="1">
      <c r="A18" s="37" t="s">
        <v>94</v>
      </c>
      <c r="B18" s="38">
        <v>9</v>
      </c>
      <c r="C18" s="39"/>
      <c r="D18" s="40">
        <v>84725</v>
      </c>
      <c r="E18" s="39"/>
      <c r="F18" s="40">
        <v>1320402</v>
      </c>
      <c r="G18" s="38"/>
      <c r="H18" s="43">
        <v>0</v>
      </c>
      <c r="I18" s="38"/>
      <c r="J18" s="43">
        <v>0</v>
      </c>
    </row>
    <row r="19" spans="1:10" ht="24" customHeight="1">
      <c r="A19" s="37" t="s">
        <v>4</v>
      </c>
      <c r="B19" s="38"/>
      <c r="C19" s="39"/>
      <c r="D19" s="40">
        <v>1308940</v>
      </c>
      <c r="E19" s="39"/>
      <c r="F19" s="40">
        <f>2323477</f>
        <v>2323477</v>
      </c>
      <c r="G19" s="38"/>
      <c r="H19" s="40">
        <f>486472+1</f>
        <v>486473</v>
      </c>
      <c r="I19" s="38"/>
      <c r="J19" s="40">
        <v>1402882</v>
      </c>
    </row>
    <row r="20" spans="1:10" ht="24" customHeight="1">
      <c r="A20" s="37" t="s">
        <v>193</v>
      </c>
      <c r="B20" s="38"/>
      <c r="C20" s="39"/>
      <c r="D20" s="40"/>
      <c r="E20" s="39"/>
      <c r="F20" s="43"/>
      <c r="G20" s="38"/>
      <c r="H20" s="40"/>
      <c r="I20" s="38"/>
      <c r="J20" s="43"/>
    </row>
    <row r="21" spans="1:10" ht="24" customHeight="1">
      <c r="A21" s="58" t="s">
        <v>194</v>
      </c>
      <c r="B21" s="38">
        <v>13</v>
      </c>
      <c r="C21" s="39"/>
      <c r="D21" s="40">
        <v>1662096</v>
      </c>
      <c r="E21" s="39"/>
      <c r="F21" s="43">
        <v>0</v>
      </c>
      <c r="G21" s="38"/>
      <c r="H21" s="40">
        <v>1662096</v>
      </c>
      <c r="I21" s="38"/>
      <c r="J21" s="43">
        <v>0</v>
      </c>
    </row>
    <row r="22" spans="1:10" ht="24" customHeight="1">
      <c r="A22" s="44" t="s">
        <v>5</v>
      </c>
      <c r="B22" s="38"/>
      <c r="C22" s="39"/>
      <c r="D22" s="45">
        <f>SUM(D12:D21)</f>
        <v>483176231</v>
      </c>
      <c r="E22" s="39"/>
      <c r="F22" s="45">
        <f>SUM(F12:F21)</f>
        <v>419588576</v>
      </c>
      <c r="G22" s="38"/>
      <c r="H22" s="45">
        <f>SUM(H12:H21)</f>
        <v>462243649</v>
      </c>
      <c r="I22" s="38"/>
      <c r="J22" s="45">
        <f>SUM(J12:J21)</f>
        <v>400017338</v>
      </c>
    </row>
    <row r="23" spans="1:10" ht="24" customHeight="1">
      <c r="A23" s="44"/>
      <c r="B23" s="38"/>
      <c r="C23" s="39"/>
      <c r="D23" s="40"/>
      <c r="E23" s="39"/>
      <c r="F23" s="40"/>
      <c r="G23" s="38"/>
      <c r="H23" s="40"/>
      <c r="I23" s="38"/>
      <c r="J23" s="40"/>
    </row>
    <row r="24" spans="1:10" ht="24" customHeight="1">
      <c r="A24" s="35" t="s">
        <v>6</v>
      </c>
      <c r="B24" s="36"/>
      <c r="D24" s="36"/>
      <c r="F24" s="36"/>
      <c r="G24" s="36"/>
      <c r="H24" s="46"/>
      <c r="I24" s="36"/>
      <c r="J24" s="46"/>
    </row>
    <row r="25" spans="1:10" ht="24" customHeight="1">
      <c r="A25" s="37" t="s">
        <v>7</v>
      </c>
      <c r="B25" s="38">
        <v>10</v>
      </c>
      <c r="C25" s="39"/>
      <c r="D25" s="40">
        <v>16501394</v>
      </c>
      <c r="E25" s="39"/>
      <c r="F25" s="40">
        <v>15441689</v>
      </c>
      <c r="G25" s="38"/>
      <c r="H25" s="40">
        <v>15000000</v>
      </c>
      <c r="I25" s="38"/>
      <c r="J25" s="40">
        <v>15441689</v>
      </c>
    </row>
    <row r="26" spans="1:10" ht="24" customHeight="1">
      <c r="A26" s="37" t="s">
        <v>44</v>
      </c>
      <c r="B26" s="38">
        <v>11</v>
      </c>
      <c r="C26" s="39"/>
      <c r="D26" s="43">
        <v>0</v>
      </c>
      <c r="E26" s="39"/>
      <c r="F26" s="43">
        <v>0</v>
      </c>
      <c r="G26" s="38"/>
      <c r="H26" s="40">
        <v>549472607</v>
      </c>
      <c r="I26" s="38"/>
      <c r="J26" s="40">
        <v>549472607</v>
      </c>
    </row>
    <row r="27" spans="1:10" ht="24" customHeight="1">
      <c r="A27" s="37" t="s">
        <v>125</v>
      </c>
      <c r="B27" s="38">
        <v>12</v>
      </c>
      <c r="C27" s="39"/>
      <c r="D27" s="40">
        <v>13548613</v>
      </c>
      <c r="E27" s="39"/>
      <c r="F27" s="40">
        <v>13701576</v>
      </c>
      <c r="G27" s="38"/>
      <c r="H27" s="40">
        <v>13548613</v>
      </c>
      <c r="I27" s="38"/>
      <c r="J27" s="40">
        <v>13701576</v>
      </c>
    </row>
    <row r="28" spans="1:10" ht="24" customHeight="1">
      <c r="A28" s="37" t="s">
        <v>45</v>
      </c>
      <c r="B28" s="38">
        <v>13</v>
      </c>
      <c r="C28" s="39"/>
      <c r="D28" s="40">
        <f>906363154-D21-164161186</f>
        <v>740539872</v>
      </c>
      <c r="E28" s="39"/>
      <c r="F28" s="40">
        <v>743444846</v>
      </c>
      <c r="G28" s="38"/>
      <c r="H28" s="40">
        <f>158729013-H21</f>
        <v>157066917</v>
      </c>
      <c r="I28" s="38"/>
      <c r="J28" s="40">
        <v>167031313</v>
      </c>
    </row>
    <row r="29" spans="1:10" ht="24" hidden="1" customHeight="1">
      <c r="A29" s="37"/>
      <c r="B29" s="38"/>
      <c r="C29" s="39"/>
      <c r="D29" s="40"/>
      <c r="E29" s="39"/>
      <c r="F29" s="40"/>
      <c r="G29" s="38"/>
      <c r="H29" s="40"/>
      <c r="I29" s="38"/>
      <c r="J29" s="40"/>
    </row>
    <row r="30" spans="1:10" ht="24" customHeight="1">
      <c r="A30" s="37" t="s">
        <v>80</v>
      </c>
      <c r="B30" s="38" t="s">
        <v>129</v>
      </c>
      <c r="C30" s="39"/>
      <c r="D30" s="40">
        <v>29745899</v>
      </c>
      <c r="E30" s="39"/>
      <c r="F30" s="40">
        <v>24483532</v>
      </c>
      <c r="G30" s="38"/>
      <c r="H30" s="40">
        <v>28673870</v>
      </c>
      <c r="I30" s="38"/>
      <c r="J30" s="40">
        <v>23410778</v>
      </c>
    </row>
    <row r="31" spans="1:10" ht="24" customHeight="1">
      <c r="A31" s="37" t="s">
        <v>65</v>
      </c>
      <c r="B31" s="38">
        <v>15</v>
      </c>
      <c r="C31" s="39"/>
      <c r="D31" s="40">
        <v>36974999</v>
      </c>
      <c r="E31" s="39"/>
      <c r="F31" s="40">
        <v>24836497</v>
      </c>
      <c r="G31" s="38"/>
      <c r="H31" s="40">
        <v>35870209</v>
      </c>
      <c r="I31" s="38"/>
      <c r="J31" s="40">
        <v>24171428</v>
      </c>
    </row>
    <row r="32" spans="1:10" ht="24" customHeight="1">
      <c r="A32" s="37" t="s">
        <v>74</v>
      </c>
      <c r="B32" s="38">
        <v>25</v>
      </c>
      <c r="C32" s="39"/>
      <c r="D32" s="40">
        <f>6365934-328041+32832237-3220928-(32832237-3220928)+32832237</f>
        <v>38870130</v>
      </c>
      <c r="E32" s="39"/>
      <c r="F32" s="40">
        <v>39030653</v>
      </c>
      <c r="G32" s="38"/>
      <c r="H32" s="40">
        <f>35977243-328041</f>
        <v>35649202</v>
      </c>
      <c r="I32" s="38"/>
      <c r="J32" s="40">
        <v>35848161</v>
      </c>
    </row>
    <row r="33" spans="1:10" ht="24" customHeight="1">
      <c r="A33" s="37" t="s">
        <v>71</v>
      </c>
      <c r="B33" s="38"/>
      <c r="C33" s="39"/>
      <c r="D33" s="40">
        <v>21341823</v>
      </c>
      <c r="E33" s="39"/>
      <c r="F33" s="40">
        <v>20244162</v>
      </c>
      <c r="G33" s="38"/>
      <c r="H33" s="40">
        <v>21341823</v>
      </c>
      <c r="I33" s="38"/>
      <c r="J33" s="40">
        <v>20244162</v>
      </c>
    </row>
    <row r="34" spans="1:10" ht="24" customHeight="1">
      <c r="A34" s="37" t="s">
        <v>8</v>
      </c>
      <c r="B34" s="38">
        <v>16</v>
      </c>
      <c r="C34" s="39"/>
      <c r="D34" s="40">
        <f>2902187-1-281905</f>
        <v>2620281</v>
      </c>
      <c r="E34" s="39"/>
      <c r="F34" s="40">
        <v>10712012</v>
      </c>
      <c r="G34" s="38"/>
      <c r="H34" s="40">
        <v>2534754</v>
      </c>
      <c r="I34" s="38"/>
      <c r="J34" s="40">
        <v>10628692</v>
      </c>
    </row>
    <row r="35" spans="1:10" ht="24" customHeight="1">
      <c r="A35" s="44" t="s">
        <v>9</v>
      </c>
      <c r="B35" s="47"/>
      <c r="C35" s="39"/>
      <c r="D35" s="45">
        <f>SUM(D25:D34)</f>
        <v>900143011</v>
      </c>
      <c r="E35" s="39"/>
      <c r="F35" s="45">
        <f>SUM(F25:F34)</f>
        <v>891894967</v>
      </c>
      <c r="G35" s="38"/>
      <c r="H35" s="45">
        <f>SUM(H25:H34)</f>
        <v>859157995</v>
      </c>
      <c r="I35" s="38"/>
      <c r="J35" s="45">
        <f>SUM(J25:J34)</f>
        <v>859950406</v>
      </c>
    </row>
    <row r="36" spans="1:10" ht="24" customHeight="1" thickBot="1">
      <c r="A36" s="35" t="s">
        <v>10</v>
      </c>
      <c r="B36" s="47"/>
      <c r="C36" s="39"/>
      <c r="D36" s="48">
        <f>SUM(D22+D35)</f>
        <v>1383319242</v>
      </c>
      <c r="E36" s="39"/>
      <c r="F36" s="48">
        <f>SUM(F22+F35)</f>
        <v>1311483543</v>
      </c>
      <c r="G36" s="38"/>
      <c r="H36" s="48">
        <f>SUM(H22+H35)</f>
        <v>1321401644</v>
      </c>
      <c r="I36" s="38"/>
      <c r="J36" s="48">
        <f>SUM(J22+J35)</f>
        <v>1259967744</v>
      </c>
    </row>
    <row r="37" spans="1:10" ht="24" customHeight="1" thickTop="1">
      <c r="A37" s="35"/>
      <c r="B37" s="47"/>
      <c r="C37" s="39"/>
      <c r="D37" s="40"/>
      <c r="E37" s="39"/>
      <c r="F37" s="40"/>
      <c r="G37" s="38"/>
      <c r="H37" s="40"/>
      <c r="I37" s="38"/>
      <c r="J37" s="40"/>
    </row>
    <row r="38" spans="1:10" ht="24" customHeight="1">
      <c r="A38" s="35"/>
      <c r="B38" s="47"/>
      <c r="C38" s="39"/>
      <c r="D38" s="40"/>
      <c r="E38" s="39"/>
      <c r="F38" s="40"/>
      <c r="G38" s="38"/>
      <c r="H38" s="40"/>
      <c r="I38" s="38"/>
      <c r="J38" s="40"/>
    </row>
    <row r="39" spans="1:10" ht="24" customHeight="1">
      <c r="A39" s="39" t="s">
        <v>11</v>
      </c>
      <c r="B39" s="47"/>
      <c r="C39" s="39"/>
      <c r="D39" s="115"/>
      <c r="E39" s="39"/>
      <c r="F39" s="40"/>
      <c r="G39" s="38"/>
      <c r="H39" s="40"/>
      <c r="I39" s="38"/>
      <c r="J39" s="40"/>
    </row>
    <row r="40" spans="1:10" ht="24" customHeight="1">
      <c r="B40" s="47"/>
      <c r="C40" s="39"/>
      <c r="D40" s="40"/>
      <c r="E40" s="39"/>
      <c r="F40" s="40"/>
      <c r="G40" s="38"/>
      <c r="H40" s="40"/>
      <c r="I40" s="38"/>
      <c r="J40" s="40"/>
    </row>
    <row r="41" spans="1:10" ht="26">
      <c r="A41" s="120" t="s">
        <v>57</v>
      </c>
      <c r="B41" s="120"/>
      <c r="C41" s="120"/>
      <c r="D41" s="120"/>
      <c r="E41" s="120"/>
      <c r="F41" s="120"/>
      <c r="G41" s="120"/>
      <c r="H41" s="120"/>
      <c r="I41" s="120"/>
      <c r="J41" s="120"/>
    </row>
    <row r="42" spans="1:10" ht="26">
      <c r="A42" s="120" t="s">
        <v>169</v>
      </c>
      <c r="B42" s="120"/>
      <c r="C42" s="120"/>
      <c r="D42" s="120"/>
      <c r="E42" s="120"/>
      <c r="F42" s="120"/>
      <c r="G42" s="120"/>
      <c r="H42" s="120"/>
      <c r="I42" s="120"/>
      <c r="J42" s="120"/>
    </row>
    <row r="43" spans="1:10" ht="26">
      <c r="A43" s="120" t="s">
        <v>167</v>
      </c>
      <c r="B43" s="120"/>
      <c r="C43" s="120"/>
      <c r="D43" s="120"/>
      <c r="E43" s="120"/>
      <c r="F43" s="120"/>
      <c r="G43" s="120"/>
      <c r="H43" s="120"/>
      <c r="I43" s="120"/>
      <c r="J43" s="120"/>
    </row>
    <row r="44" spans="1:10" ht="24" customHeight="1">
      <c r="A44" s="23"/>
      <c r="B44" s="24"/>
      <c r="C44" s="24"/>
      <c r="D44" s="24"/>
      <c r="E44" s="24"/>
      <c r="F44" s="24"/>
      <c r="G44" s="24"/>
      <c r="H44" s="24"/>
      <c r="I44" s="24"/>
      <c r="J44" s="25" t="s">
        <v>114</v>
      </c>
    </row>
    <row r="45" spans="1:10" ht="6" customHeight="1">
      <c r="B45" s="26"/>
      <c r="C45" s="26"/>
      <c r="D45" s="26"/>
      <c r="E45" s="26"/>
      <c r="F45" s="26"/>
      <c r="G45" s="26"/>
      <c r="H45" s="26"/>
      <c r="I45" s="26"/>
      <c r="J45" s="27"/>
    </row>
    <row r="46" spans="1:10" s="31" customFormat="1" ht="24" customHeight="1">
      <c r="A46" s="49"/>
      <c r="B46" s="29" t="s">
        <v>0</v>
      </c>
      <c r="C46" s="49"/>
      <c r="D46" s="121" t="s">
        <v>42</v>
      </c>
      <c r="E46" s="121"/>
      <c r="F46" s="121"/>
      <c r="G46" s="35"/>
      <c r="H46" s="121" t="s">
        <v>43</v>
      </c>
      <c r="I46" s="121"/>
      <c r="J46" s="121"/>
    </row>
    <row r="47" spans="1:10" s="31" customFormat="1" ht="24" customHeight="1">
      <c r="A47" s="49"/>
      <c r="B47" s="29"/>
      <c r="C47" s="49"/>
      <c r="D47" s="32" t="s">
        <v>123</v>
      </c>
      <c r="E47" s="116"/>
      <c r="F47" s="32" t="s">
        <v>123</v>
      </c>
      <c r="G47" s="30"/>
      <c r="H47" s="32" t="s">
        <v>123</v>
      </c>
      <c r="I47" s="116"/>
      <c r="J47" s="32" t="s">
        <v>123</v>
      </c>
    </row>
    <row r="48" spans="1:10" s="31" customFormat="1" ht="24" customHeight="1">
      <c r="A48" s="49"/>
      <c r="B48" s="49"/>
      <c r="C48" s="49"/>
      <c r="D48" s="32" t="s">
        <v>124</v>
      </c>
      <c r="E48" s="116"/>
      <c r="F48" s="32" t="s">
        <v>124</v>
      </c>
      <c r="G48" s="30"/>
      <c r="H48" s="32" t="s">
        <v>124</v>
      </c>
      <c r="I48" s="116"/>
      <c r="J48" s="32" t="s">
        <v>124</v>
      </c>
    </row>
    <row r="49" spans="1:10" s="33" customFormat="1" ht="24" customHeight="1">
      <c r="A49" s="50"/>
      <c r="B49" s="29"/>
      <c r="C49" s="34"/>
      <c r="D49" s="29">
        <v>2567</v>
      </c>
      <c r="E49" s="34"/>
      <c r="F49" s="29">
        <v>2566</v>
      </c>
      <c r="G49" s="34"/>
      <c r="H49" s="29">
        <v>2567</v>
      </c>
      <c r="I49" s="34"/>
      <c r="J49" s="29">
        <v>2566</v>
      </c>
    </row>
    <row r="50" spans="1:10" ht="24" customHeight="1">
      <c r="A50" s="116" t="s">
        <v>12</v>
      </c>
      <c r="B50" s="39"/>
      <c r="C50" s="39"/>
      <c r="D50" s="51"/>
      <c r="E50" s="39"/>
      <c r="F50" s="51"/>
      <c r="G50" s="39"/>
      <c r="H50" s="52"/>
      <c r="I50" s="39"/>
      <c r="J50" s="52"/>
    </row>
    <row r="51" spans="1:10" ht="24" customHeight="1">
      <c r="A51" s="35" t="s">
        <v>13</v>
      </c>
      <c r="B51" s="39"/>
      <c r="C51" s="39"/>
      <c r="D51" s="38"/>
      <c r="E51" s="39"/>
      <c r="F51" s="38"/>
      <c r="G51" s="38"/>
      <c r="H51" s="38"/>
      <c r="I51" s="38"/>
      <c r="J51" s="38"/>
    </row>
    <row r="52" spans="1:10" ht="24" customHeight="1">
      <c r="A52" s="37" t="s">
        <v>197</v>
      </c>
      <c r="B52" s="53"/>
      <c r="C52" s="39"/>
      <c r="D52" s="40"/>
      <c r="E52" s="39"/>
      <c r="F52" s="40"/>
      <c r="G52" s="38"/>
      <c r="H52" s="40"/>
      <c r="I52" s="38"/>
      <c r="J52" s="40"/>
    </row>
    <row r="53" spans="1:10" ht="24" customHeight="1">
      <c r="A53" s="58" t="s">
        <v>198</v>
      </c>
      <c r="B53" s="53">
        <v>17.100000000000001</v>
      </c>
      <c r="C53" s="39"/>
      <c r="D53" s="40">
        <v>127004172</v>
      </c>
      <c r="E53" s="39"/>
      <c r="F53" s="40">
        <v>105000000</v>
      </c>
      <c r="G53" s="38"/>
      <c r="H53" s="40">
        <v>127004172</v>
      </c>
      <c r="I53" s="38"/>
      <c r="J53" s="40">
        <v>105000000</v>
      </c>
    </row>
    <row r="54" spans="1:10" ht="24" customHeight="1">
      <c r="A54" s="37" t="s">
        <v>81</v>
      </c>
      <c r="B54" s="38" t="s">
        <v>148</v>
      </c>
      <c r="C54" s="39"/>
      <c r="D54" s="40">
        <v>222784295</v>
      </c>
      <c r="E54" s="39"/>
      <c r="F54" s="40">
        <v>174764034</v>
      </c>
      <c r="G54" s="38"/>
      <c r="H54" s="40">
        <v>221392907</v>
      </c>
      <c r="I54" s="38"/>
      <c r="J54" s="40">
        <f>170404637-1</f>
        <v>170404636</v>
      </c>
    </row>
    <row r="55" spans="1:10" ht="23">
      <c r="A55" s="37" t="s">
        <v>153</v>
      </c>
      <c r="B55" s="41" t="s">
        <v>186</v>
      </c>
      <c r="C55" s="39"/>
      <c r="D55" s="39">
        <v>4256868</v>
      </c>
      <c r="E55" s="39"/>
      <c r="F55" s="39">
        <v>18350754</v>
      </c>
      <c r="G55" s="38"/>
      <c r="H55" s="40">
        <v>4256868</v>
      </c>
      <c r="I55" s="38"/>
      <c r="J55" s="40">
        <v>18350754</v>
      </c>
    </row>
    <row r="56" spans="1:10" ht="23">
      <c r="A56" s="37" t="s">
        <v>174</v>
      </c>
      <c r="B56" s="41"/>
      <c r="C56" s="39"/>
      <c r="D56" s="39"/>
      <c r="E56" s="39"/>
      <c r="F56" s="39"/>
      <c r="G56" s="38"/>
      <c r="H56" s="40"/>
      <c r="I56" s="38"/>
      <c r="J56" s="40"/>
    </row>
    <row r="57" spans="1:10" ht="23">
      <c r="A57" s="54" t="s">
        <v>75</v>
      </c>
      <c r="B57" s="41">
        <v>19</v>
      </c>
      <c r="C57" s="39"/>
      <c r="D57" s="39">
        <f>6907603-45714</f>
        <v>6861889</v>
      </c>
      <c r="E57" s="39"/>
      <c r="F57" s="43">
        <v>0</v>
      </c>
      <c r="G57" s="38"/>
      <c r="H57" s="43">
        <v>0</v>
      </c>
      <c r="I57" s="38"/>
      <c r="J57" s="43">
        <v>0</v>
      </c>
    </row>
    <row r="58" spans="1:10" customFormat="1" ht="24" customHeight="1">
      <c r="A58" s="37" t="s">
        <v>112</v>
      </c>
      <c r="B58" s="55"/>
      <c r="C58" s="55"/>
      <c r="D58" s="55"/>
      <c r="E58" s="55"/>
      <c r="F58" s="55"/>
      <c r="G58" s="55"/>
      <c r="H58" s="55"/>
      <c r="I58" s="55"/>
      <c r="J58" s="55"/>
    </row>
    <row r="59" spans="1:10" ht="24" customHeight="1">
      <c r="A59" s="54" t="s">
        <v>75</v>
      </c>
      <c r="B59" s="38">
        <v>20</v>
      </c>
      <c r="C59" s="39"/>
      <c r="D59" s="19">
        <v>5912510</v>
      </c>
      <c r="E59" s="39"/>
      <c r="F59" s="19">
        <v>7418549</v>
      </c>
      <c r="G59" s="38"/>
      <c r="H59" s="19">
        <v>5661643</v>
      </c>
      <c r="I59" s="38"/>
      <c r="J59" s="19">
        <v>7170013</v>
      </c>
    </row>
    <row r="60" spans="1:10" ht="24" customHeight="1">
      <c r="A60" s="37" t="s">
        <v>130</v>
      </c>
      <c r="B60" s="38" t="s">
        <v>149</v>
      </c>
      <c r="C60" s="39"/>
      <c r="D60" s="56">
        <v>0</v>
      </c>
      <c r="E60" s="39"/>
      <c r="F60" s="56">
        <v>0</v>
      </c>
      <c r="G60" s="38"/>
      <c r="H60" s="19">
        <v>47000000</v>
      </c>
      <c r="I60" s="38"/>
      <c r="J60" s="43">
        <v>0</v>
      </c>
    </row>
    <row r="61" spans="1:10" ht="24" hidden="1" customHeight="1">
      <c r="A61" s="37" t="s">
        <v>134</v>
      </c>
      <c r="B61" s="38"/>
      <c r="C61" s="39"/>
      <c r="D61" s="56">
        <v>0</v>
      </c>
      <c r="E61" s="39"/>
      <c r="F61" s="56">
        <v>0</v>
      </c>
      <c r="G61" s="38"/>
      <c r="H61" s="43">
        <v>0</v>
      </c>
      <c r="I61" s="38"/>
      <c r="J61" s="43">
        <v>0</v>
      </c>
    </row>
    <row r="62" spans="1:10" ht="24" customHeight="1">
      <c r="A62" s="37" t="s">
        <v>14</v>
      </c>
      <c r="B62" s="38"/>
      <c r="C62" s="39"/>
      <c r="D62" s="19">
        <f>31673186+1</f>
        <v>31673187</v>
      </c>
      <c r="E62" s="39"/>
      <c r="F62" s="19">
        <v>28716651</v>
      </c>
      <c r="G62" s="38"/>
      <c r="H62" s="19">
        <f>30521878+1</f>
        <v>30521879</v>
      </c>
      <c r="I62" s="38"/>
      <c r="J62" s="19">
        <v>27770156</v>
      </c>
    </row>
    <row r="63" spans="1:10" ht="24" customHeight="1">
      <c r="A63" s="44" t="s">
        <v>15</v>
      </c>
      <c r="B63" s="38"/>
      <c r="C63" s="39"/>
      <c r="D63" s="57">
        <f>SUM(D52:D62)</f>
        <v>398492921</v>
      </c>
      <c r="E63" s="39"/>
      <c r="F63" s="57">
        <f>SUM(F52:F62)</f>
        <v>334249988</v>
      </c>
      <c r="G63" s="38"/>
      <c r="H63" s="57">
        <f>SUM(H52:H62)</f>
        <v>435837469</v>
      </c>
      <c r="I63" s="38"/>
      <c r="J63" s="57">
        <f>SUM(J52:J62)</f>
        <v>328695559</v>
      </c>
    </row>
    <row r="64" spans="1:10" ht="24" customHeight="1">
      <c r="A64" s="44"/>
      <c r="B64" s="38"/>
      <c r="C64" s="39"/>
      <c r="D64" s="19"/>
      <c r="E64" s="39"/>
      <c r="F64" s="19"/>
      <c r="G64" s="38"/>
      <c r="H64" s="19"/>
      <c r="I64" s="38"/>
      <c r="J64" s="19"/>
    </row>
    <row r="65" spans="1:10" ht="24" customHeight="1">
      <c r="A65" s="35" t="s">
        <v>16</v>
      </c>
      <c r="B65" s="38"/>
      <c r="C65" s="39"/>
      <c r="D65" s="47"/>
      <c r="E65" s="39"/>
      <c r="F65" s="47"/>
      <c r="G65" s="38"/>
      <c r="H65" s="19"/>
      <c r="I65" s="38"/>
      <c r="J65" s="19"/>
    </row>
    <row r="66" spans="1:10" ht="24" customHeight="1">
      <c r="A66" s="37" t="s">
        <v>175</v>
      </c>
      <c r="B66" s="38"/>
      <c r="C66" s="39"/>
      <c r="D66" s="47"/>
      <c r="E66" s="39"/>
      <c r="F66" s="47"/>
      <c r="G66" s="38"/>
      <c r="H66" s="19"/>
      <c r="I66" s="38"/>
      <c r="J66" s="19"/>
    </row>
    <row r="67" spans="1:10" ht="24" customHeight="1">
      <c r="A67" s="54" t="s">
        <v>76</v>
      </c>
      <c r="B67" s="38">
        <v>19</v>
      </c>
      <c r="C67" s="39"/>
      <c r="D67" s="19">
        <f>35689280-236191</f>
        <v>35453089</v>
      </c>
      <c r="E67" s="39"/>
      <c r="F67" s="43">
        <v>0</v>
      </c>
      <c r="G67" s="38"/>
      <c r="H67" s="43">
        <v>0</v>
      </c>
      <c r="I67" s="38"/>
      <c r="J67" s="43">
        <v>0</v>
      </c>
    </row>
    <row r="68" spans="1:10" ht="24" customHeight="1">
      <c r="A68" s="37" t="s">
        <v>82</v>
      </c>
      <c r="B68" s="38"/>
      <c r="C68" s="39"/>
      <c r="D68" s="19"/>
      <c r="E68" s="39"/>
      <c r="F68" s="19"/>
      <c r="G68" s="38"/>
      <c r="H68" s="19"/>
      <c r="I68" s="38"/>
      <c r="J68" s="19"/>
    </row>
    <row r="69" spans="1:10" ht="24" customHeight="1">
      <c r="A69" s="54" t="s">
        <v>76</v>
      </c>
      <c r="B69" s="38" t="s">
        <v>187</v>
      </c>
      <c r="C69" s="39"/>
      <c r="D69" s="19">
        <v>24236027</v>
      </c>
      <c r="E69" s="39"/>
      <c r="F69" s="19">
        <v>17860499</v>
      </c>
      <c r="G69" s="38"/>
      <c r="H69" s="19">
        <v>23379454</v>
      </c>
      <c r="I69" s="38"/>
      <c r="J69" s="19">
        <v>17006801</v>
      </c>
    </row>
    <row r="70" spans="1:10" ht="24" hidden="1" customHeight="1">
      <c r="A70" s="37" t="s">
        <v>195</v>
      </c>
      <c r="B70" s="38">
        <v>25</v>
      </c>
      <c r="C70" s="39"/>
      <c r="D70" s="19"/>
      <c r="E70" s="39"/>
      <c r="F70" s="43"/>
      <c r="G70" s="38"/>
      <c r="H70" s="43"/>
      <c r="I70" s="38"/>
      <c r="J70" s="43"/>
    </row>
    <row r="71" spans="1:10" ht="24" customHeight="1">
      <c r="A71" s="37" t="s">
        <v>127</v>
      </c>
      <c r="C71" s="39"/>
    </row>
    <row r="72" spans="1:10" ht="24" customHeight="1">
      <c r="A72" s="58" t="s">
        <v>128</v>
      </c>
      <c r="B72" s="38">
        <v>21</v>
      </c>
      <c r="C72" s="39"/>
      <c r="D72" s="59">
        <v>58250294</v>
      </c>
      <c r="E72" s="39"/>
      <c r="F72" s="59">
        <v>58779094</v>
      </c>
      <c r="G72" s="38"/>
      <c r="H72" s="59">
        <v>56610563</v>
      </c>
      <c r="I72" s="38"/>
      <c r="J72" s="59">
        <v>57029799</v>
      </c>
    </row>
    <row r="73" spans="1:10" ht="24" customHeight="1">
      <c r="A73" s="44" t="s">
        <v>17</v>
      </c>
      <c r="B73" s="47"/>
      <c r="C73" s="39"/>
      <c r="D73" s="19">
        <f>SUM(D66:D72)</f>
        <v>117939410</v>
      </c>
      <c r="E73" s="39"/>
      <c r="F73" s="19">
        <f>SUM(F66:F72)</f>
        <v>76639593</v>
      </c>
      <c r="G73" s="38"/>
      <c r="H73" s="19">
        <f>SUM(H66:H72)</f>
        <v>79990017</v>
      </c>
      <c r="I73" s="19"/>
      <c r="J73" s="19">
        <f>SUM(J66:J72)</f>
        <v>74036600</v>
      </c>
    </row>
    <row r="74" spans="1:10" ht="24" customHeight="1">
      <c r="A74" s="35" t="s">
        <v>18</v>
      </c>
      <c r="B74" s="47"/>
      <c r="C74" s="39"/>
      <c r="D74" s="57">
        <f>SUM(D63+D73)</f>
        <v>516432331</v>
      </c>
      <c r="E74" s="39"/>
      <c r="F74" s="57">
        <f>SUM(F63+F73)</f>
        <v>410889581</v>
      </c>
      <c r="G74" s="38"/>
      <c r="H74" s="57">
        <f>SUM(H63+H73)</f>
        <v>515827486</v>
      </c>
      <c r="I74" s="38"/>
      <c r="J74" s="57">
        <f>SUM(J63+J73)</f>
        <v>402732159</v>
      </c>
    </row>
    <row r="75" spans="1:10" ht="24" customHeight="1">
      <c r="A75" s="39"/>
      <c r="B75" s="39"/>
      <c r="C75" s="39"/>
      <c r="D75" s="60"/>
      <c r="E75" s="60"/>
      <c r="F75" s="60"/>
      <c r="G75" s="60"/>
      <c r="H75" s="60"/>
      <c r="I75" s="60"/>
      <c r="J75" s="60"/>
    </row>
    <row r="76" spans="1:10" ht="24" hidden="1" customHeight="1">
      <c r="A76" s="39"/>
      <c r="B76" s="39"/>
      <c r="C76" s="39"/>
      <c r="D76" s="60"/>
      <c r="E76" s="60"/>
      <c r="F76" s="60"/>
      <c r="G76" s="60"/>
      <c r="H76" s="60"/>
      <c r="I76" s="60"/>
      <c r="J76" s="60"/>
    </row>
    <row r="77" spans="1:10" ht="24" customHeight="1">
      <c r="A77" s="39"/>
      <c r="B77" s="39"/>
      <c r="C77" s="39"/>
      <c r="D77" s="38"/>
      <c r="E77" s="39"/>
      <c r="F77" s="38"/>
      <c r="G77" s="38"/>
      <c r="H77" s="39"/>
      <c r="I77" s="38"/>
      <c r="J77" s="39"/>
    </row>
    <row r="78" spans="1:10" ht="24" customHeight="1">
      <c r="A78" s="39"/>
      <c r="B78" s="39"/>
      <c r="C78" s="39"/>
      <c r="D78" s="38"/>
      <c r="E78" s="39"/>
      <c r="F78" s="38"/>
      <c r="G78" s="38"/>
      <c r="H78" s="39"/>
      <c r="I78" s="38"/>
      <c r="J78" s="39"/>
    </row>
    <row r="79" spans="1:10" ht="24" customHeight="1">
      <c r="A79" s="39"/>
      <c r="B79" s="39"/>
      <c r="C79" s="39"/>
      <c r="D79" s="38"/>
      <c r="E79" s="39"/>
      <c r="F79" s="38"/>
      <c r="G79" s="38"/>
      <c r="H79" s="39"/>
      <c r="I79" s="38"/>
      <c r="J79" s="39"/>
    </row>
    <row r="80" spans="1:10" ht="24" customHeight="1">
      <c r="A80" s="39"/>
      <c r="B80" s="39"/>
      <c r="C80" s="39"/>
      <c r="D80" s="38"/>
      <c r="E80" s="39"/>
      <c r="F80" s="38"/>
      <c r="G80" s="38"/>
      <c r="H80" s="39"/>
      <c r="I80" s="38"/>
      <c r="J80" s="39"/>
    </row>
    <row r="81" spans="1:10" ht="26">
      <c r="A81" s="120" t="s">
        <v>57</v>
      </c>
      <c r="B81" s="120"/>
      <c r="C81" s="120"/>
      <c r="D81" s="120"/>
      <c r="E81" s="120"/>
      <c r="F81" s="120"/>
      <c r="G81" s="120"/>
      <c r="H81" s="120"/>
      <c r="I81" s="120"/>
      <c r="J81" s="120"/>
    </row>
    <row r="82" spans="1:10" ht="26">
      <c r="A82" s="120" t="s">
        <v>169</v>
      </c>
      <c r="B82" s="120"/>
      <c r="C82" s="120"/>
      <c r="D82" s="120"/>
      <c r="E82" s="120"/>
      <c r="F82" s="120"/>
      <c r="G82" s="120"/>
      <c r="H82" s="120"/>
      <c r="I82" s="120"/>
      <c r="J82" s="120"/>
    </row>
    <row r="83" spans="1:10" ht="26">
      <c r="A83" s="120" t="s">
        <v>167</v>
      </c>
      <c r="B83" s="120"/>
      <c r="C83" s="120"/>
      <c r="D83" s="120"/>
      <c r="E83" s="120"/>
      <c r="F83" s="120"/>
      <c r="G83" s="120"/>
      <c r="H83" s="120"/>
      <c r="I83" s="120"/>
      <c r="J83" s="120"/>
    </row>
    <row r="84" spans="1:10" ht="24" customHeight="1">
      <c r="A84" s="61"/>
      <c r="B84" s="62"/>
      <c r="C84" s="62"/>
      <c r="D84" s="62"/>
      <c r="E84" s="62"/>
      <c r="F84" s="62"/>
      <c r="G84" s="62"/>
      <c r="H84" s="62"/>
      <c r="I84" s="62"/>
      <c r="J84" s="25" t="s">
        <v>114</v>
      </c>
    </row>
    <row r="85" spans="1:10" ht="6" customHeight="1">
      <c r="A85" s="39"/>
      <c r="B85" s="63"/>
      <c r="C85" s="63"/>
      <c r="D85" s="63"/>
      <c r="E85" s="63"/>
      <c r="F85" s="63"/>
      <c r="G85" s="63"/>
      <c r="H85" s="63"/>
      <c r="I85" s="63"/>
      <c r="J85" s="27"/>
    </row>
    <row r="86" spans="1:10" ht="24" customHeight="1">
      <c r="A86" s="63"/>
      <c r="B86" s="29" t="s">
        <v>0</v>
      </c>
      <c r="C86" s="49"/>
      <c r="D86" s="121" t="s">
        <v>42</v>
      </c>
      <c r="E86" s="121"/>
      <c r="F86" s="121"/>
      <c r="G86" s="35"/>
      <c r="H86" s="121" t="s">
        <v>43</v>
      </c>
      <c r="I86" s="121"/>
      <c r="J86" s="121"/>
    </row>
    <row r="87" spans="1:10" ht="24" customHeight="1">
      <c r="A87" s="63"/>
      <c r="B87" s="49"/>
      <c r="C87" s="49"/>
      <c r="D87" s="32" t="s">
        <v>123</v>
      </c>
      <c r="E87" s="116"/>
      <c r="F87" s="32" t="s">
        <v>123</v>
      </c>
      <c r="G87" s="30"/>
      <c r="H87" s="32" t="s">
        <v>123</v>
      </c>
      <c r="I87" s="116"/>
      <c r="J87" s="32" t="s">
        <v>123</v>
      </c>
    </row>
    <row r="88" spans="1:10" ht="24" customHeight="1">
      <c r="A88" s="63"/>
      <c r="B88" s="49"/>
      <c r="C88" s="49"/>
      <c r="D88" s="32" t="s">
        <v>124</v>
      </c>
      <c r="E88" s="116"/>
      <c r="F88" s="32" t="s">
        <v>124</v>
      </c>
      <c r="G88" s="30"/>
      <c r="H88" s="32" t="s">
        <v>124</v>
      </c>
      <c r="I88" s="116"/>
      <c r="J88" s="32" t="s">
        <v>124</v>
      </c>
    </row>
    <row r="89" spans="1:10" ht="24" customHeight="1">
      <c r="A89" s="39"/>
      <c r="B89" s="29"/>
      <c r="C89" s="34"/>
      <c r="D89" s="29">
        <v>2567</v>
      </c>
      <c r="E89" s="34"/>
      <c r="F89" s="29">
        <v>2566</v>
      </c>
      <c r="G89" s="34"/>
      <c r="H89" s="29">
        <v>2567</v>
      </c>
      <c r="I89" s="34"/>
      <c r="J89" s="29">
        <v>2566</v>
      </c>
    </row>
    <row r="90" spans="1:10" ht="24" customHeight="1">
      <c r="A90" s="35" t="s">
        <v>19</v>
      </c>
      <c r="B90" s="64"/>
      <c r="C90" s="50"/>
      <c r="D90" s="38"/>
      <c r="E90" s="39"/>
      <c r="F90" s="38"/>
      <c r="G90" s="39"/>
      <c r="H90" s="38"/>
      <c r="I90" s="39"/>
      <c r="J90" s="38"/>
    </row>
    <row r="91" spans="1:10" ht="24" customHeight="1">
      <c r="A91" s="35" t="s">
        <v>20</v>
      </c>
      <c r="B91" s="39"/>
      <c r="C91" s="39"/>
      <c r="D91" s="47"/>
      <c r="E91" s="39"/>
      <c r="F91" s="47"/>
      <c r="G91" s="38"/>
      <c r="H91" s="65"/>
      <c r="I91" s="38"/>
      <c r="J91" s="65"/>
    </row>
    <row r="92" spans="1:10" ht="24" customHeight="1">
      <c r="A92" s="37" t="s">
        <v>21</v>
      </c>
      <c r="B92" s="39"/>
      <c r="C92" s="39"/>
      <c r="D92" s="47"/>
      <c r="E92" s="39"/>
      <c r="F92" s="47"/>
      <c r="G92" s="38"/>
      <c r="H92" s="65"/>
      <c r="I92" s="38"/>
      <c r="J92" s="65"/>
    </row>
    <row r="93" spans="1:10" ht="24" customHeight="1" thickBot="1">
      <c r="A93" s="66" t="s">
        <v>77</v>
      </c>
      <c r="B93" s="47"/>
      <c r="C93" s="39"/>
      <c r="D93" s="48">
        <v>300000000</v>
      </c>
      <c r="E93" s="67"/>
      <c r="F93" s="48">
        <v>300000000</v>
      </c>
      <c r="G93" s="19"/>
      <c r="H93" s="48">
        <v>300000000</v>
      </c>
      <c r="I93" s="19"/>
      <c r="J93" s="48">
        <v>300000000</v>
      </c>
    </row>
    <row r="94" spans="1:10" ht="24" customHeight="1" thickTop="1">
      <c r="A94" s="37" t="s">
        <v>113</v>
      </c>
      <c r="B94" s="47"/>
      <c r="C94" s="39"/>
      <c r="D94" s="67"/>
      <c r="E94" s="67"/>
      <c r="F94" s="67"/>
      <c r="G94" s="67"/>
      <c r="H94" s="67"/>
      <c r="I94" s="67"/>
      <c r="J94" s="67"/>
    </row>
    <row r="95" spans="1:10" ht="24" customHeight="1">
      <c r="A95" s="66" t="s">
        <v>77</v>
      </c>
      <c r="B95" s="47"/>
      <c r="C95" s="39"/>
      <c r="D95" s="40">
        <v>300000000</v>
      </c>
      <c r="E95" s="67"/>
      <c r="F95" s="40">
        <v>300000000</v>
      </c>
      <c r="G95" s="19"/>
      <c r="H95" s="40">
        <v>300000000</v>
      </c>
      <c r="I95" s="19"/>
      <c r="J95" s="40">
        <v>300000000</v>
      </c>
    </row>
    <row r="96" spans="1:10" ht="24" customHeight="1">
      <c r="A96" s="68" t="s">
        <v>66</v>
      </c>
      <c r="B96" s="47"/>
      <c r="C96" s="39"/>
      <c r="D96" s="40">
        <v>317618090</v>
      </c>
      <c r="E96" s="67"/>
      <c r="F96" s="40">
        <v>317618090</v>
      </c>
      <c r="G96" s="19"/>
      <c r="H96" s="40">
        <v>317618090</v>
      </c>
      <c r="I96" s="19"/>
      <c r="J96" s="40">
        <v>317618090</v>
      </c>
    </row>
    <row r="97" spans="1:10" ht="24" customHeight="1">
      <c r="A97" s="37" t="s">
        <v>22</v>
      </c>
      <c r="B97" s="47"/>
      <c r="C97" s="39"/>
      <c r="D97" s="40"/>
      <c r="E97" s="67"/>
      <c r="F97" s="40"/>
      <c r="G97" s="19"/>
      <c r="H97" s="40"/>
      <c r="I97" s="19"/>
      <c r="J97" s="40"/>
    </row>
    <row r="98" spans="1:10" ht="24" customHeight="1">
      <c r="A98" s="66" t="s">
        <v>49</v>
      </c>
      <c r="B98" s="47"/>
      <c r="C98" s="39"/>
      <c r="D98" s="40"/>
      <c r="E98" s="67"/>
      <c r="F98" s="40"/>
      <c r="G98" s="19"/>
      <c r="H98" s="40"/>
      <c r="I98" s="19"/>
      <c r="J98" s="40"/>
    </row>
    <row r="99" spans="1:10" ht="24" customHeight="1">
      <c r="A99" s="69" t="s">
        <v>40</v>
      </c>
      <c r="B99" s="38">
        <v>22</v>
      </c>
      <c r="C99" s="39"/>
      <c r="D99" s="40">
        <v>30000000</v>
      </c>
      <c r="E99" s="67"/>
      <c r="F99" s="40">
        <v>30000000</v>
      </c>
      <c r="G99" s="19"/>
      <c r="H99" s="40">
        <v>30000000</v>
      </c>
      <c r="I99" s="19"/>
      <c r="J99" s="40">
        <v>30000000</v>
      </c>
    </row>
    <row r="100" spans="1:10" ht="24" customHeight="1">
      <c r="A100" s="66" t="s">
        <v>39</v>
      </c>
      <c r="B100" s="47"/>
      <c r="C100" s="39"/>
      <c r="D100" s="40">
        <f>106579945-328041</f>
        <v>106251904</v>
      </c>
      <c r="E100" s="67"/>
      <c r="F100" s="40">
        <v>145700122</v>
      </c>
      <c r="G100" s="19"/>
      <c r="H100" s="40">
        <f>101115250-1-328041</f>
        <v>100787208</v>
      </c>
      <c r="I100" s="19"/>
      <c r="J100" s="40">
        <v>152448635</v>
      </c>
    </row>
    <row r="101" spans="1:10" ht="24" customHeight="1">
      <c r="A101" s="37" t="s">
        <v>46</v>
      </c>
      <c r="B101" s="39"/>
      <c r="C101" s="39"/>
      <c r="D101" s="70">
        <f>90660764-32044264-124105857+24821171+2</f>
        <v>-40668184</v>
      </c>
      <c r="E101" s="67"/>
      <c r="F101" s="70">
        <v>-40668184</v>
      </c>
      <c r="G101" s="19"/>
      <c r="H101" s="70">
        <v>57168860</v>
      </c>
      <c r="I101" s="19"/>
      <c r="J101" s="70">
        <v>57168860</v>
      </c>
    </row>
    <row r="102" spans="1:10" ht="24" customHeight="1">
      <c r="A102" s="37" t="s">
        <v>83</v>
      </c>
      <c r="B102" s="39"/>
      <c r="C102" s="39"/>
      <c r="D102" s="40">
        <f>SUM(D95:D101)</f>
        <v>713201810</v>
      </c>
      <c r="E102" s="67"/>
      <c r="F102" s="40">
        <f>SUM(F95:F101)</f>
        <v>752650028</v>
      </c>
      <c r="G102" s="19"/>
      <c r="H102" s="40">
        <f>SUM(H95:H101)</f>
        <v>805574158</v>
      </c>
      <c r="I102" s="19"/>
      <c r="J102" s="40">
        <f>SUM(J95:J101)</f>
        <v>857235585</v>
      </c>
    </row>
    <row r="103" spans="1:10" ht="24" customHeight="1">
      <c r="A103" s="37" t="s">
        <v>115</v>
      </c>
      <c r="B103" s="41" t="s">
        <v>139</v>
      </c>
      <c r="C103" s="39"/>
      <c r="D103" s="70">
        <f>153685102+32044264-40055329+8011066-2</f>
        <v>153685101</v>
      </c>
      <c r="E103" s="67"/>
      <c r="F103" s="70">
        <v>147943934</v>
      </c>
      <c r="G103" s="19"/>
      <c r="H103" s="71">
        <v>0</v>
      </c>
      <c r="I103" s="19"/>
      <c r="J103" s="71">
        <v>0</v>
      </c>
    </row>
    <row r="104" spans="1:10" ht="24" customHeight="1">
      <c r="A104" s="44" t="s">
        <v>23</v>
      </c>
      <c r="B104" s="39"/>
      <c r="C104" s="39"/>
      <c r="D104" s="40">
        <f>SUM(D102:D103)</f>
        <v>866886911</v>
      </c>
      <c r="E104" s="67"/>
      <c r="F104" s="40">
        <f>SUM(F102:F103)</f>
        <v>900593962</v>
      </c>
      <c r="G104" s="40"/>
      <c r="H104" s="40">
        <f>SUM(H102:H103)</f>
        <v>805574158</v>
      </c>
      <c r="I104" s="40"/>
      <c r="J104" s="40">
        <f>SUM(J102:J103)</f>
        <v>857235585</v>
      </c>
    </row>
    <row r="105" spans="1:10" ht="24" customHeight="1" thickBot="1">
      <c r="A105" s="35" t="s">
        <v>24</v>
      </c>
      <c r="B105" s="39"/>
      <c r="C105" s="39"/>
      <c r="D105" s="2">
        <f>D74+D104</f>
        <v>1383319242</v>
      </c>
      <c r="E105" s="3"/>
      <c r="F105" s="2">
        <f>F74+F104</f>
        <v>1311483543</v>
      </c>
      <c r="G105" s="4"/>
      <c r="H105" s="2">
        <f>H74+H104</f>
        <v>1321401644</v>
      </c>
      <c r="I105" s="4"/>
      <c r="J105" s="2">
        <f>J74+J104</f>
        <v>1259967744</v>
      </c>
    </row>
    <row r="106" spans="1:10" ht="24" customHeight="1" thickTop="1">
      <c r="A106" s="39"/>
      <c r="B106" s="39"/>
      <c r="C106" s="39"/>
      <c r="D106" s="94"/>
      <c r="E106" s="95"/>
      <c r="F106" s="94"/>
      <c r="G106" s="96"/>
      <c r="H106" s="94"/>
      <c r="I106" s="96"/>
      <c r="J106" s="94"/>
    </row>
    <row r="108" spans="1:10" ht="24" customHeight="1">
      <c r="D108" s="98"/>
    </row>
    <row r="109" spans="1:10" ht="24" customHeight="1">
      <c r="D109" s="98"/>
    </row>
    <row r="110" spans="1:10" ht="24" customHeight="1">
      <c r="D110" s="98"/>
    </row>
    <row r="111" spans="1:10" ht="24" customHeight="1">
      <c r="D111" s="98"/>
    </row>
    <row r="118" spans="1:1" ht="24" customHeight="1">
      <c r="A118" s="39" t="s">
        <v>11</v>
      </c>
    </row>
  </sheetData>
  <mergeCells count="15">
    <mergeCell ref="D86:F86"/>
    <mergeCell ref="H86:J86"/>
    <mergeCell ref="H6:J6"/>
    <mergeCell ref="D6:F6"/>
    <mergeCell ref="D46:F46"/>
    <mergeCell ref="H46:J46"/>
    <mergeCell ref="A43:J43"/>
    <mergeCell ref="A81:J81"/>
    <mergeCell ref="A82:J82"/>
    <mergeCell ref="A83:J83"/>
    <mergeCell ref="A1:J1"/>
    <mergeCell ref="A2:J2"/>
    <mergeCell ref="A3:J3"/>
    <mergeCell ref="A41:J41"/>
    <mergeCell ref="A42:J42"/>
  </mergeCells>
  <printOptions horizontalCentered="1"/>
  <pageMargins left="0.8" right="0.3" top="1" bottom="0.5" header="0.5" footer="0.3"/>
  <pageSetup paperSize="9" scale="80" fitToHeight="0" orientation="portrait" r:id="rId1"/>
  <rowBreaks count="2" manualBreakCount="2">
    <brk id="40" max="1638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81"/>
  <sheetViews>
    <sheetView topLeftCell="A57" zoomScale="90" zoomScaleNormal="90" zoomScaleSheetLayoutView="70" workbookViewId="0">
      <selection activeCell="B59" sqref="B59"/>
    </sheetView>
  </sheetViews>
  <sheetFormatPr defaultColWidth="10.6328125" defaultRowHeight="23" customHeight="1"/>
  <cols>
    <col min="1" max="1" width="53.81640625" style="39" customWidth="1"/>
    <col min="2" max="2" width="7.6328125" style="39" customWidth="1"/>
    <col min="3" max="3" width="13.6328125" style="39" customWidth="1"/>
    <col min="4" max="4" width="1" style="39" customWidth="1"/>
    <col min="5" max="5" width="13.6328125" style="39" customWidth="1"/>
    <col min="6" max="6" width="1" style="39" customWidth="1"/>
    <col min="7" max="7" width="13.6328125" style="39" customWidth="1"/>
    <col min="8" max="8" width="1" style="39" customWidth="1"/>
    <col min="9" max="9" width="13.6328125" style="39" customWidth="1"/>
    <col min="10" max="10" width="25" style="39" customWidth="1"/>
    <col min="11" max="11" width="10.6328125" style="39"/>
    <col min="12" max="13" width="14.453125" style="39" bestFit="1" customWidth="1"/>
    <col min="14" max="16384" width="10.6328125" style="39"/>
  </cols>
  <sheetData>
    <row r="1" spans="1:9" ht="26">
      <c r="A1" s="120" t="s">
        <v>57</v>
      </c>
      <c r="B1" s="120"/>
      <c r="C1" s="120"/>
      <c r="D1" s="120"/>
      <c r="E1" s="120"/>
      <c r="F1" s="120"/>
      <c r="G1" s="120"/>
      <c r="H1" s="120"/>
      <c r="I1" s="120"/>
    </row>
    <row r="2" spans="1:9" ht="26">
      <c r="A2" s="123" t="s">
        <v>84</v>
      </c>
      <c r="B2" s="123"/>
      <c r="C2" s="123"/>
      <c r="D2" s="123"/>
      <c r="E2" s="123"/>
      <c r="F2" s="123"/>
      <c r="G2" s="123"/>
      <c r="H2" s="123"/>
      <c r="I2" s="123"/>
    </row>
    <row r="3" spans="1:9" ht="26">
      <c r="A3" s="120" t="s">
        <v>164</v>
      </c>
      <c r="B3" s="120"/>
      <c r="C3" s="120"/>
      <c r="D3" s="120"/>
      <c r="E3" s="120"/>
      <c r="F3" s="120"/>
      <c r="G3" s="120"/>
      <c r="H3" s="120"/>
      <c r="I3" s="120"/>
    </row>
    <row r="4" spans="1:9" ht="23" customHeight="1">
      <c r="A4" s="122" t="s">
        <v>114</v>
      </c>
      <c r="B4" s="122"/>
      <c r="C4" s="122"/>
      <c r="D4" s="122"/>
      <c r="E4" s="122"/>
      <c r="F4" s="122"/>
      <c r="G4" s="122"/>
      <c r="H4" s="122"/>
      <c r="I4" s="122"/>
    </row>
    <row r="5" spans="1:9" ht="6" customHeight="1">
      <c r="A5" s="63"/>
      <c r="B5" s="63"/>
      <c r="C5" s="63"/>
      <c r="D5" s="63"/>
      <c r="E5" s="63"/>
      <c r="F5" s="63"/>
      <c r="G5" s="63"/>
      <c r="H5" s="63"/>
      <c r="I5" s="63"/>
    </row>
    <row r="6" spans="1:9" ht="23.15" customHeight="1">
      <c r="A6" s="63"/>
      <c r="B6" s="49"/>
      <c r="C6" s="121" t="s">
        <v>42</v>
      </c>
      <c r="D6" s="121"/>
      <c r="E6" s="121"/>
      <c r="F6" s="35"/>
      <c r="G6" s="121" t="s">
        <v>43</v>
      </c>
      <c r="H6" s="121"/>
      <c r="I6" s="121"/>
    </row>
    <row r="7" spans="1:9" ht="23.15" customHeight="1">
      <c r="A7" s="63"/>
      <c r="B7" s="29" t="s">
        <v>0</v>
      </c>
      <c r="C7" s="29">
        <v>2567</v>
      </c>
      <c r="D7" s="34"/>
      <c r="E7" s="29">
        <v>2566</v>
      </c>
      <c r="F7" s="34"/>
      <c r="G7" s="29">
        <v>2567</v>
      </c>
      <c r="H7" s="34"/>
      <c r="I7" s="29">
        <v>2566</v>
      </c>
    </row>
    <row r="8" spans="1:9" ht="23.15" customHeight="1">
      <c r="A8" s="35" t="s">
        <v>25</v>
      </c>
    </row>
    <row r="9" spans="1:9" ht="23.15" customHeight="1">
      <c r="A9" s="37" t="s">
        <v>26</v>
      </c>
      <c r="B9" s="41" t="s">
        <v>188</v>
      </c>
      <c r="C9" s="19">
        <f>1191778754</f>
        <v>1191778754</v>
      </c>
      <c r="D9" s="67"/>
      <c r="E9" s="19">
        <v>1061649806</v>
      </c>
      <c r="F9" s="67"/>
      <c r="G9" s="19">
        <v>1149584967</v>
      </c>
      <c r="H9" s="19">
        <v>2</v>
      </c>
      <c r="I9" s="19">
        <v>971304955</v>
      </c>
    </row>
    <row r="10" spans="1:9" ht="23.15" customHeight="1">
      <c r="A10" s="37" t="s">
        <v>67</v>
      </c>
      <c r="B10" s="41" t="s">
        <v>188</v>
      </c>
      <c r="C10" s="56">
        <v>0</v>
      </c>
      <c r="D10" s="67"/>
      <c r="E10" s="19">
        <v>38442568</v>
      </c>
      <c r="F10" s="67"/>
      <c r="G10" s="56">
        <v>0</v>
      </c>
      <c r="H10" s="19"/>
      <c r="I10" s="56">
        <v>0</v>
      </c>
    </row>
    <row r="11" spans="1:9" ht="23.15" customHeight="1">
      <c r="A11" s="37" t="s">
        <v>131</v>
      </c>
      <c r="B11" s="38">
        <v>11</v>
      </c>
      <c r="C11" s="56">
        <v>0</v>
      </c>
      <c r="D11" s="67"/>
      <c r="E11" s="56">
        <v>0</v>
      </c>
      <c r="F11" s="67"/>
      <c r="G11" s="56">
        <v>0</v>
      </c>
      <c r="H11" s="19"/>
      <c r="I11" s="19">
        <v>90717966</v>
      </c>
    </row>
    <row r="12" spans="1:9" ht="23.15" customHeight="1">
      <c r="A12" s="37" t="s">
        <v>78</v>
      </c>
      <c r="B12" s="38"/>
      <c r="C12" s="59">
        <v>7739947</v>
      </c>
      <c r="D12" s="67"/>
      <c r="E12" s="59">
        <v>8135334</v>
      </c>
      <c r="F12" s="67"/>
      <c r="G12" s="59">
        <v>10370294</v>
      </c>
      <c r="H12" s="19"/>
      <c r="I12" s="59">
        <v>10917862</v>
      </c>
    </row>
    <row r="13" spans="1:9" ht="23.15" customHeight="1">
      <c r="A13" s="44" t="s">
        <v>28</v>
      </c>
      <c r="B13" s="38"/>
      <c r="C13" s="72">
        <f>SUM(C9:C12)</f>
        <v>1199518701</v>
      </c>
      <c r="D13" s="67"/>
      <c r="E13" s="72">
        <f>SUM(E9:E12)</f>
        <v>1108227708</v>
      </c>
      <c r="F13" s="67"/>
      <c r="G13" s="72">
        <f>SUM(G9:G12)</f>
        <v>1159955261</v>
      </c>
      <c r="H13" s="19"/>
      <c r="I13" s="72">
        <f>SUM(I9:I12)</f>
        <v>1072940783</v>
      </c>
    </row>
    <row r="14" spans="1:9" ht="23.15" customHeight="1">
      <c r="A14" s="44"/>
      <c r="B14" s="38"/>
      <c r="C14" s="19"/>
      <c r="D14" s="67"/>
      <c r="E14" s="19"/>
      <c r="F14" s="67"/>
      <c r="G14" s="19"/>
      <c r="H14" s="19"/>
      <c r="I14" s="19"/>
    </row>
    <row r="15" spans="1:9" ht="23.15" customHeight="1">
      <c r="A15" s="35" t="s">
        <v>29</v>
      </c>
      <c r="B15" s="38"/>
      <c r="C15" s="19"/>
      <c r="D15" s="67"/>
      <c r="E15" s="19"/>
      <c r="F15" s="67"/>
      <c r="G15" s="19"/>
      <c r="H15" s="19"/>
      <c r="I15" s="19"/>
    </row>
    <row r="16" spans="1:9" ht="23.15" customHeight="1">
      <c r="A16" s="37" t="s">
        <v>30</v>
      </c>
      <c r="B16" s="38"/>
      <c r="C16" s="19">
        <v>925833131</v>
      </c>
      <c r="D16" s="67"/>
      <c r="E16" s="19">
        <v>802261107</v>
      </c>
      <c r="F16" s="67"/>
      <c r="G16" s="19">
        <v>921763014</v>
      </c>
      <c r="H16" s="19"/>
      <c r="I16" s="19">
        <v>744013442</v>
      </c>
    </row>
    <row r="17" spans="1:9" ht="23.15" customHeight="1">
      <c r="A17" s="37" t="s">
        <v>95</v>
      </c>
      <c r="B17" s="38"/>
      <c r="C17" s="19">
        <v>159215491</v>
      </c>
      <c r="D17" s="67"/>
      <c r="E17" s="19">
        <v>151479574</v>
      </c>
      <c r="F17" s="67"/>
      <c r="G17" s="19">
        <v>159215491</v>
      </c>
      <c r="H17" s="19"/>
      <c r="I17" s="19">
        <v>151479574</v>
      </c>
    </row>
    <row r="18" spans="1:9" ht="23.15" customHeight="1">
      <c r="A18" s="37" t="s">
        <v>31</v>
      </c>
      <c r="B18" s="38"/>
      <c r="C18" s="19">
        <f>125792077-1</f>
        <v>125792076</v>
      </c>
      <c r="D18" s="67"/>
      <c r="E18" s="19">
        <f>232445489-90247713+1-1216168</f>
        <v>140981609</v>
      </c>
      <c r="F18" s="67"/>
      <c r="G18" s="19">
        <f>111945836-1365192-1</f>
        <v>110580643</v>
      </c>
      <c r="H18" s="19"/>
      <c r="I18" s="19">
        <v>119396643</v>
      </c>
    </row>
    <row r="19" spans="1:9" ht="23.15" customHeight="1">
      <c r="A19" s="37" t="s">
        <v>172</v>
      </c>
      <c r="B19" s="38">
        <v>13</v>
      </c>
      <c r="C19" s="19">
        <v>2709528</v>
      </c>
      <c r="D19" s="67"/>
      <c r="E19" s="19">
        <f>90247713+1216168</f>
        <v>91463881</v>
      </c>
      <c r="F19" s="67"/>
      <c r="G19" s="72">
        <v>1365192</v>
      </c>
      <c r="H19" s="19"/>
      <c r="I19" s="56">
        <v>0</v>
      </c>
    </row>
    <row r="20" spans="1:9" ht="23.15" customHeight="1">
      <c r="A20" s="44" t="s">
        <v>32</v>
      </c>
      <c r="B20" s="38"/>
      <c r="C20" s="57">
        <f>SUM(C16:C19)</f>
        <v>1213550226</v>
      </c>
      <c r="D20" s="67"/>
      <c r="E20" s="57">
        <f>SUM(E16:E19)</f>
        <v>1186186171</v>
      </c>
      <c r="F20" s="67"/>
      <c r="G20" s="57">
        <f>SUM(G16:G19)</f>
        <v>1192924340</v>
      </c>
      <c r="H20" s="19"/>
      <c r="I20" s="57">
        <f>SUM(I16:I19)</f>
        <v>1014889659</v>
      </c>
    </row>
    <row r="21" spans="1:9" ht="23.15" customHeight="1">
      <c r="A21" s="49" t="s">
        <v>135</v>
      </c>
      <c r="B21" s="38"/>
      <c r="C21" s="19">
        <f>C13-C20</f>
        <v>-14031525</v>
      </c>
      <c r="D21" s="67"/>
      <c r="E21" s="19">
        <f>E13-E20</f>
        <v>-77958463</v>
      </c>
      <c r="F21" s="67"/>
      <c r="G21" s="19">
        <f>G13-G20</f>
        <v>-32969079</v>
      </c>
      <c r="H21" s="19"/>
      <c r="I21" s="19">
        <f>I13-I20</f>
        <v>58051124</v>
      </c>
    </row>
    <row r="22" spans="1:9" ht="23.15" customHeight="1">
      <c r="A22" s="73" t="s">
        <v>88</v>
      </c>
      <c r="B22" s="38"/>
      <c r="C22" s="19">
        <v>261379</v>
      </c>
      <c r="D22" s="67"/>
      <c r="E22" s="19">
        <v>187701</v>
      </c>
      <c r="F22" s="67"/>
      <c r="G22" s="19">
        <v>247395</v>
      </c>
      <c r="H22" s="19"/>
      <c r="I22" s="19">
        <f>180352-1</f>
        <v>180351</v>
      </c>
    </row>
    <row r="23" spans="1:9" ht="23.15" customHeight="1">
      <c r="A23" s="73" t="s">
        <v>89</v>
      </c>
      <c r="B23" s="38"/>
      <c r="C23" s="19">
        <v>-7869370</v>
      </c>
      <c r="D23" s="67"/>
      <c r="E23" s="19">
        <v>-5125099</v>
      </c>
      <c r="F23" s="67"/>
      <c r="G23" s="19">
        <v>-6520835</v>
      </c>
      <c r="H23" s="19"/>
      <c r="I23" s="19">
        <v>-5634309</v>
      </c>
    </row>
    <row r="24" spans="1:9" ht="23.15" customHeight="1">
      <c r="A24" s="73" t="s">
        <v>96</v>
      </c>
      <c r="B24" s="38"/>
      <c r="C24" s="72">
        <v>-6153442</v>
      </c>
      <c r="D24" s="67"/>
      <c r="E24" s="72">
        <v>-5016917</v>
      </c>
      <c r="F24" s="67"/>
      <c r="G24" s="72">
        <v>-6153442</v>
      </c>
      <c r="H24" s="19"/>
      <c r="I24" s="72">
        <v>-5016917</v>
      </c>
    </row>
    <row r="25" spans="1:9" ht="23.15" customHeight="1">
      <c r="A25" s="35" t="s">
        <v>199</v>
      </c>
      <c r="B25" s="38"/>
      <c r="C25" s="19">
        <f>SUM(C21:C24)</f>
        <v>-27792958</v>
      </c>
      <c r="D25" s="67"/>
      <c r="E25" s="19">
        <f>SUM(E21:E24)</f>
        <v>-87912778</v>
      </c>
      <c r="F25" s="67"/>
      <c r="G25" s="19">
        <f>SUM(G21:G24)</f>
        <v>-45395961</v>
      </c>
      <c r="H25" s="19"/>
      <c r="I25" s="19">
        <f>SUM(I21:I24)</f>
        <v>47580249</v>
      </c>
    </row>
    <row r="26" spans="1:9" ht="23.15" customHeight="1">
      <c r="A26" s="39" t="s">
        <v>173</v>
      </c>
      <c r="B26" s="38">
        <v>25</v>
      </c>
      <c r="C26" s="72">
        <f>-1004937-328041</f>
        <v>-1332978</v>
      </c>
      <c r="D26" s="67"/>
      <c r="E26" s="72">
        <v>-3863940</v>
      </c>
      <c r="F26" s="67"/>
      <c r="G26" s="72">
        <f>-1084220-328041</f>
        <v>-1412261</v>
      </c>
      <c r="H26" s="19"/>
      <c r="I26" s="72">
        <v>-3892338</v>
      </c>
    </row>
    <row r="27" spans="1:9" ht="23.15" customHeight="1">
      <c r="A27" s="35" t="s">
        <v>97</v>
      </c>
      <c r="B27" s="38"/>
      <c r="C27" s="57">
        <f>SUM(C25:C26)</f>
        <v>-29125936</v>
      </c>
      <c r="D27" s="67"/>
      <c r="E27" s="57">
        <f>SUM(E25:E26)</f>
        <v>-91776718</v>
      </c>
      <c r="F27" s="67"/>
      <c r="G27" s="57">
        <f>SUM(G25:G26)</f>
        <v>-46808222</v>
      </c>
      <c r="H27" s="19"/>
      <c r="I27" s="57">
        <f>SUM(I25:I26)</f>
        <v>43687911</v>
      </c>
    </row>
    <row r="28" spans="1:9" ht="23.15" customHeight="1">
      <c r="A28" s="35"/>
      <c r="B28" s="38"/>
      <c r="C28" s="19"/>
      <c r="D28" s="67"/>
      <c r="E28" s="19"/>
      <c r="F28" s="67"/>
      <c r="G28" s="19"/>
      <c r="H28" s="19"/>
      <c r="I28" s="19"/>
    </row>
    <row r="29" spans="1:9" ht="23.15" customHeight="1">
      <c r="A29" s="74" t="s">
        <v>47</v>
      </c>
      <c r="B29" s="38"/>
      <c r="C29" s="5"/>
      <c r="D29" s="67"/>
      <c r="E29" s="67"/>
      <c r="F29" s="67"/>
      <c r="G29" s="67"/>
      <c r="H29" s="67"/>
      <c r="I29" s="67"/>
    </row>
    <row r="30" spans="1:9" ht="23.15" customHeight="1">
      <c r="A30" s="75" t="s">
        <v>98</v>
      </c>
      <c r="B30" s="38"/>
      <c r="C30" s="67"/>
      <c r="D30" s="67"/>
      <c r="E30" s="67"/>
      <c r="F30" s="67"/>
      <c r="G30" s="67"/>
      <c r="H30" s="67"/>
      <c r="I30" s="67"/>
    </row>
    <row r="31" spans="1:9" ht="23.15" customHeight="1">
      <c r="A31" s="73" t="s">
        <v>177</v>
      </c>
      <c r="B31" s="38"/>
      <c r="C31" s="19"/>
      <c r="D31" s="67"/>
      <c r="E31" s="19"/>
      <c r="F31" s="67"/>
      <c r="G31" s="19"/>
      <c r="H31" s="19"/>
      <c r="I31" s="19"/>
    </row>
    <row r="32" spans="1:9" ht="23.15" customHeight="1">
      <c r="A32" s="73" t="s">
        <v>161</v>
      </c>
      <c r="B32" s="38">
        <v>21</v>
      </c>
      <c r="C32" s="19">
        <v>-5753569</v>
      </c>
      <c r="D32" s="67"/>
      <c r="E32" s="19">
        <f>-580724-1242825</f>
        <v>-1823549</v>
      </c>
      <c r="F32" s="67"/>
      <c r="G32" s="19">
        <v>-6066506</v>
      </c>
      <c r="H32" s="19"/>
      <c r="I32" s="19">
        <f>-573036-1284212</f>
        <v>-1857248</v>
      </c>
    </row>
    <row r="33" spans="1:9" ht="23.15" hidden="1" customHeight="1">
      <c r="A33" s="76"/>
      <c r="B33" s="38"/>
      <c r="C33" s="19"/>
      <c r="D33" s="67"/>
      <c r="E33" s="19"/>
      <c r="F33" s="67"/>
      <c r="G33" s="19"/>
      <c r="H33" s="19"/>
      <c r="I33" s="19"/>
    </row>
    <row r="34" spans="1:9" ht="23.15" hidden="1" customHeight="1">
      <c r="A34" s="77" t="s">
        <v>176</v>
      </c>
      <c r="B34" s="38">
        <v>13</v>
      </c>
      <c r="C34" s="19"/>
      <c r="D34" s="67"/>
      <c r="E34" s="78">
        <v>0</v>
      </c>
      <c r="F34" s="67"/>
      <c r="G34" s="56">
        <v>0</v>
      </c>
      <c r="H34" s="19"/>
      <c r="I34" s="78">
        <v>0</v>
      </c>
    </row>
    <row r="35" spans="1:9" ht="23.15" customHeight="1">
      <c r="A35" s="76" t="s">
        <v>154</v>
      </c>
      <c r="B35" s="38">
        <v>25</v>
      </c>
      <c r="C35" s="72">
        <f>1172455-1</f>
        <v>1172454</v>
      </c>
      <c r="D35" s="67"/>
      <c r="E35" s="78">
        <v>368046</v>
      </c>
      <c r="F35" s="67"/>
      <c r="G35" s="97">
        <v>1213301</v>
      </c>
      <c r="H35" s="19"/>
      <c r="I35" s="78">
        <v>371450</v>
      </c>
    </row>
    <row r="36" spans="1:9" ht="23.15" customHeight="1">
      <c r="A36" s="75" t="s">
        <v>99</v>
      </c>
      <c r="B36" s="47"/>
      <c r="C36" s="57">
        <f>SUM(C31:C35)</f>
        <v>-4581115</v>
      </c>
      <c r="D36" s="67"/>
      <c r="E36" s="57">
        <f>SUM(E31:E35)</f>
        <v>-1455503</v>
      </c>
      <c r="F36" s="67"/>
      <c r="G36" s="57">
        <f>SUM(G31:G35)</f>
        <v>-4853205</v>
      </c>
      <c r="H36" s="19"/>
      <c r="I36" s="57">
        <f>SUM(I31:I35)</f>
        <v>-1485798</v>
      </c>
    </row>
    <row r="37" spans="1:9" ht="23.15" customHeight="1">
      <c r="A37" s="49" t="s">
        <v>196</v>
      </c>
      <c r="B37" s="73"/>
      <c r="C37" s="57">
        <f>SUM(C36)</f>
        <v>-4581115</v>
      </c>
      <c r="D37" s="67"/>
      <c r="E37" s="57">
        <f>SUM(E36)</f>
        <v>-1455503</v>
      </c>
      <c r="F37" s="67"/>
      <c r="G37" s="57">
        <f>SUM(G36)</f>
        <v>-4853205</v>
      </c>
      <c r="H37" s="67"/>
      <c r="I37" s="57">
        <f>SUM(I36)</f>
        <v>-1485798</v>
      </c>
    </row>
    <row r="38" spans="1:9" ht="23.15" customHeight="1">
      <c r="A38" s="79"/>
      <c r="B38" s="47"/>
      <c r="C38" s="80"/>
      <c r="D38" s="67"/>
      <c r="E38" s="80"/>
      <c r="F38" s="67"/>
      <c r="G38" s="80"/>
      <c r="H38" s="19"/>
      <c r="I38" s="80"/>
    </row>
    <row r="39" spans="1:9" ht="23.15" customHeight="1" thickBot="1">
      <c r="A39" s="49" t="s">
        <v>100</v>
      </c>
      <c r="B39" s="47"/>
      <c r="C39" s="81">
        <f>SUM(C27,C37)</f>
        <v>-33707051</v>
      </c>
      <c r="D39" s="67"/>
      <c r="E39" s="81">
        <f>SUM(E27,E37)</f>
        <v>-93232221</v>
      </c>
      <c r="F39" s="67"/>
      <c r="G39" s="81">
        <f>SUM(G27,G37)</f>
        <v>-51661427</v>
      </c>
      <c r="H39" s="19"/>
      <c r="I39" s="81">
        <f>SUM(I27,I37)</f>
        <v>42202113</v>
      </c>
    </row>
    <row r="40" spans="1:9" ht="23.15" customHeight="1" thickTop="1">
      <c r="A40" s="49"/>
      <c r="B40" s="47"/>
      <c r="C40" s="19"/>
      <c r="D40" s="67"/>
      <c r="E40" s="19"/>
      <c r="F40" s="67"/>
      <c r="G40" s="19"/>
      <c r="H40" s="19"/>
      <c r="I40" s="19"/>
    </row>
    <row r="41" spans="1:9" ht="23.15" customHeight="1">
      <c r="A41" s="49"/>
      <c r="B41" s="47"/>
      <c r="C41" s="19"/>
      <c r="D41" s="67"/>
      <c r="E41" s="19"/>
      <c r="F41" s="67"/>
      <c r="G41" s="19"/>
      <c r="H41" s="19"/>
      <c r="I41" s="19"/>
    </row>
    <row r="42" spans="1:9" ht="23.15" customHeight="1">
      <c r="A42" s="49"/>
      <c r="B42" s="47"/>
      <c r="C42" s="19"/>
      <c r="E42" s="19"/>
      <c r="G42" s="19"/>
      <c r="H42" s="19"/>
      <c r="I42" s="19"/>
    </row>
    <row r="43" spans="1:9" ht="26">
      <c r="A43" s="120" t="s">
        <v>57</v>
      </c>
      <c r="B43" s="120"/>
      <c r="C43" s="120"/>
      <c r="D43" s="120"/>
      <c r="E43" s="120"/>
      <c r="F43" s="120"/>
      <c r="G43" s="120"/>
      <c r="H43" s="120"/>
      <c r="I43" s="120"/>
    </row>
    <row r="44" spans="1:9" ht="26">
      <c r="A44" s="123" t="s">
        <v>155</v>
      </c>
      <c r="B44" s="123"/>
      <c r="C44" s="123"/>
      <c r="D44" s="123"/>
      <c r="E44" s="123"/>
      <c r="F44" s="123"/>
      <c r="G44" s="123"/>
      <c r="H44" s="123"/>
      <c r="I44" s="123"/>
    </row>
    <row r="45" spans="1:9" ht="26">
      <c r="A45" s="120" t="s">
        <v>164</v>
      </c>
      <c r="B45" s="120"/>
      <c r="C45" s="120"/>
      <c r="D45" s="120"/>
      <c r="E45" s="120"/>
      <c r="F45" s="120"/>
      <c r="G45" s="120"/>
      <c r="H45" s="120"/>
      <c r="I45" s="120"/>
    </row>
    <row r="46" spans="1:9" ht="23" customHeight="1">
      <c r="A46" s="122" t="s">
        <v>114</v>
      </c>
      <c r="B46" s="122"/>
      <c r="C46" s="122"/>
      <c r="D46" s="122"/>
      <c r="E46" s="122"/>
      <c r="F46" s="122"/>
      <c r="G46" s="122"/>
      <c r="H46" s="122"/>
      <c r="I46" s="122"/>
    </row>
    <row r="47" spans="1:9" ht="6" customHeight="1">
      <c r="A47" s="63"/>
      <c r="B47" s="63"/>
      <c r="C47" s="63"/>
      <c r="D47" s="63"/>
      <c r="E47" s="63"/>
      <c r="F47" s="63"/>
      <c r="G47" s="63"/>
      <c r="H47" s="63"/>
      <c r="I47" s="63"/>
    </row>
    <row r="48" spans="1:9" ht="23" customHeight="1">
      <c r="A48" s="63"/>
      <c r="B48" s="49"/>
      <c r="C48" s="121" t="s">
        <v>42</v>
      </c>
      <c r="D48" s="121"/>
      <c r="E48" s="121"/>
      <c r="F48" s="35"/>
      <c r="G48" s="121" t="s">
        <v>43</v>
      </c>
      <c r="H48" s="121"/>
      <c r="I48" s="121"/>
    </row>
    <row r="49" spans="1:11" ht="23" customHeight="1">
      <c r="A49" s="63"/>
      <c r="B49" s="29" t="s">
        <v>0</v>
      </c>
      <c r="C49" s="29">
        <v>2567</v>
      </c>
      <c r="D49" s="34"/>
      <c r="E49" s="29">
        <v>2566</v>
      </c>
      <c r="F49" s="34"/>
      <c r="G49" s="29">
        <v>2567</v>
      </c>
      <c r="H49" s="34"/>
      <c r="I49" s="29">
        <v>2566</v>
      </c>
    </row>
    <row r="50" spans="1:11" s="82" customFormat="1" ht="23" customHeight="1">
      <c r="A50" s="34" t="s">
        <v>103</v>
      </c>
      <c r="C50" s="19"/>
      <c r="D50" s="39"/>
      <c r="E50" s="19"/>
      <c r="F50" s="39"/>
      <c r="G50" s="19"/>
      <c r="H50" s="19"/>
      <c r="I50" s="19"/>
      <c r="J50" s="19"/>
      <c r="K50" s="39"/>
    </row>
    <row r="51" spans="1:11" s="82" customFormat="1" ht="23" customHeight="1" thickBot="1">
      <c r="A51" s="50" t="s">
        <v>101</v>
      </c>
      <c r="C51" s="19">
        <f>-34472673+1-328041</f>
        <v>-34800713</v>
      </c>
      <c r="E51" s="19">
        <v>-80629660</v>
      </c>
      <c r="G51" s="48">
        <f>G27</f>
        <v>-46808222</v>
      </c>
      <c r="H51" s="83"/>
      <c r="I51" s="48">
        <f>I27</f>
        <v>43687911</v>
      </c>
      <c r="J51" s="19"/>
      <c r="K51" s="39"/>
    </row>
    <row r="52" spans="1:11" s="82" customFormat="1" ht="23" customHeight="1" thickTop="1">
      <c r="A52" s="50" t="s">
        <v>102</v>
      </c>
      <c r="C52" s="72">
        <f>5674777</f>
        <v>5674777</v>
      </c>
      <c r="E52" s="72">
        <v>-11147058</v>
      </c>
      <c r="G52" s="83"/>
      <c r="H52" s="83"/>
      <c r="I52" s="83"/>
      <c r="J52" s="19"/>
      <c r="K52" s="39"/>
    </row>
    <row r="53" spans="1:11" s="82" customFormat="1" ht="23" customHeight="1" thickBot="1">
      <c r="A53" s="50"/>
      <c r="C53" s="48">
        <f>SUM(C51:C52)</f>
        <v>-29125936</v>
      </c>
      <c r="D53" s="83"/>
      <c r="E53" s="48">
        <f>SUM(E51:E52)</f>
        <v>-91776718</v>
      </c>
      <c r="F53" s="65"/>
      <c r="G53" s="65"/>
      <c r="H53" s="65"/>
      <c r="I53" s="65"/>
      <c r="J53" s="19"/>
      <c r="K53" s="39"/>
    </row>
    <row r="54" spans="1:11" s="82" customFormat="1" ht="23" customHeight="1" thickTop="1">
      <c r="A54" s="34" t="s">
        <v>104</v>
      </c>
      <c r="C54" s="84">
        <f>C53-C27</f>
        <v>0</v>
      </c>
      <c r="E54" s="84">
        <f>E53-E27</f>
        <v>0</v>
      </c>
      <c r="G54" s="83"/>
      <c r="H54" s="83"/>
      <c r="I54" s="83"/>
      <c r="J54" s="19"/>
      <c r="K54" s="39"/>
    </row>
    <row r="55" spans="1:11" s="82" customFormat="1" ht="23" customHeight="1" thickBot="1">
      <c r="A55" s="50" t="s">
        <v>101</v>
      </c>
      <c r="C55" s="19">
        <f>92208772-1-328041-131328948</f>
        <v>-39448218</v>
      </c>
      <c r="E55" s="19">
        <v>-82092555</v>
      </c>
      <c r="G55" s="48">
        <f>G39</f>
        <v>-51661427</v>
      </c>
      <c r="H55" s="83"/>
      <c r="I55" s="48">
        <f>I39</f>
        <v>42202113</v>
      </c>
      <c r="J55" s="19"/>
      <c r="K55" s="39"/>
    </row>
    <row r="56" spans="1:11" s="82" customFormat="1" ht="23" customHeight="1" thickTop="1">
      <c r="A56" s="50" t="s">
        <v>102</v>
      </c>
      <c r="B56" s="41" t="s">
        <v>139</v>
      </c>
      <c r="C56" s="72">
        <f>5741167</f>
        <v>5741167</v>
      </c>
      <c r="E56" s="72">
        <v>-11139666</v>
      </c>
      <c r="G56" s="83"/>
      <c r="H56" s="83"/>
      <c r="I56" s="83"/>
      <c r="J56" s="19"/>
      <c r="K56" s="39"/>
    </row>
    <row r="57" spans="1:11" s="82" customFormat="1" ht="23" customHeight="1" thickBot="1">
      <c r="A57" s="50"/>
      <c r="C57" s="48">
        <f>SUM(C55:C56)</f>
        <v>-33707051</v>
      </c>
      <c r="D57" s="83"/>
      <c r="E57" s="48">
        <f>SUM(E55:E56)</f>
        <v>-93232221</v>
      </c>
      <c r="F57" s="65"/>
      <c r="G57" s="65"/>
      <c r="H57" s="65"/>
      <c r="I57" s="65"/>
      <c r="J57" s="19"/>
      <c r="K57" s="39"/>
    </row>
    <row r="58" spans="1:11" s="82" customFormat="1" ht="23" customHeight="1" thickTop="1">
      <c r="A58" s="34" t="s">
        <v>105</v>
      </c>
      <c r="C58" s="84">
        <f>C57-C39</f>
        <v>0</v>
      </c>
      <c r="E58" s="84">
        <f>E57-E39</f>
        <v>0</v>
      </c>
      <c r="G58" s="83"/>
      <c r="H58" s="83"/>
      <c r="I58" s="83"/>
      <c r="J58" s="19"/>
      <c r="K58" s="39"/>
    </row>
    <row r="59" spans="1:11" s="82" customFormat="1" ht="23" customHeight="1" thickBot="1">
      <c r="A59" s="76" t="s">
        <v>106</v>
      </c>
      <c r="B59" s="38">
        <v>27</v>
      </c>
      <c r="C59" s="85">
        <f>C51/300000000</f>
        <v>-0.11600237666666667</v>
      </c>
      <c r="D59" s="86"/>
      <c r="E59" s="85">
        <f>E51/300000000</f>
        <v>-0.26876553333333331</v>
      </c>
      <c r="F59" s="86"/>
      <c r="G59" s="85">
        <f>G51/300000000</f>
        <v>-0.15602740666666667</v>
      </c>
      <c r="H59" s="87"/>
      <c r="I59" s="85">
        <f>I51/300000000</f>
        <v>0.14562637</v>
      </c>
      <c r="J59" s="19"/>
      <c r="K59" s="39"/>
    </row>
    <row r="60" spans="1:11" ht="23" customHeight="1" thickTop="1">
      <c r="A60" s="76"/>
      <c r="C60" s="87"/>
      <c r="D60" s="86"/>
      <c r="E60" s="87"/>
      <c r="F60" s="86"/>
      <c r="G60" s="87"/>
      <c r="H60" s="87"/>
      <c r="I60" s="87"/>
    </row>
    <row r="61" spans="1:11" ht="23" customHeight="1">
      <c r="C61" s="5"/>
      <c r="E61" s="8"/>
      <c r="G61" s="8"/>
      <c r="I61" s="5"/>
    </row>
    <row r="63" spans="1:11" ht="23" customHeight="1">
      <c r="E63" s="6"/>
      <c r="I63" s="7"/>
    </row>
    <row r="64" spans="1:11" ht="23" customHeight="1">
      <c r="C64" s="5"/>
      <c r="D64" s="5"/>
      <c r="E64" s="5"/>
      <c r="F64" s="5"/>
      <c r="G64" s="5"/>
      <c r="H64" s="5"/>
      <c r="I64" s="5"/>
    </row>
    <row r="81" spans="1:1" ht="23" customHeight="1">
      <c r="A81" s="39" t="s">
        <v>11</v>
      </c>
    </row>
  </sheetData>
  <mergeCells count="12">
    <mergeCell ref="C48:E48"/>
    <mergeCell ref="G48:I48"/>
    <mergeCell ref="A4:I4"/>
    <mergeCell ref="A46:I46"/>
    <mergeCell ref="A1:I1"/>
    <mergeCell ref="A2:I2"/>
    <mergeCell ref="A3:I3"/>
    <mergeCell ref="C6:E6"/>
    <mergeCell ref="G6:I6"/>
    <mergeCell ref="A43:I43"/>
    <mergeCell ref="A44:I44"/>
    <mergeCell ref="A45:I45"/>
  </mergeCells>
  <printOptions horizontalCentered="1"/>
  <pageMargins left="0.7" right="0.2" top="1" bottom="0.5" header="0.5" footer="0.3"/>
  <pageSetup paperSize="9" scale="80" fitToHeight="6" orientation="portrait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V37"/>
  <sheetViews>
    <sheetView topLeftCell="A7" zoomScale="70" zoomScaleNormal="70" zoomScaleSheetLayoutView="70" workbookViewId="0">
      <selection activeCell="A9" sqref="A9"/>
    </sheetView>
  </sheetViews>
  <sheetFormatPr defaultRowHeight="24" customHeight="1"/>
  <cols>
    <col min="1" max="1" width="38.08984375" style="82" customWidth="1"/>
    <col min="2" max="2" width="8.6328125" style="82" bestFit="1" customWidth="1"/>
    <col min="3" max="3" width="1.6328125" style="82" customWidth="1"/>
    <col min="4" max="4" width="14" style="82" customWidth="1"/>
    <col min="5" max="5" width="1.6328125" style="82" customWidth="1"/>
    <col min="6" max="6" width="15.7265625" style="82" customWidth="1"/>
    <col min="7" max="7" width="1.6328125" style="82" customWidth="1"/>
    <col min="8" max="8" width="16.6328125" style="82" customWidth="1"/>
    <col min="9" max="9" width="1.6328125" style="82" customWidth="1"/>
    <col min="10" max="10" width="16" style="82" customWidth="1"/>
    <col min="11" max="11" width="1.6328125" style="82" customWidth="1"/>
    <col min="12" max="12" width="16.6328125" style="82" customWidth="1"/>
    <col min="13" max="13" width="1.6328125" style="82" customWidth="1"/>
    <col min="14" max="14" width="17.08984375" style="82" customWidth="1"/>
    <col min="15" max="15" width="1.6328125" style="82" customWidth="1"/>
    <col min="16" max="16" width="17.36328125" style="82" customWidth="1"/>
    <col min="17" max="17" width="1.6328125" style="82" customWidth="1"/>
    <col min="18" max="18" width="15.6328125" style="82" customWidth="1"/>
    <col min="19" max="19" width="1.6328125" style="82" customWidth="1"/>
    <col min="20" max="20" width="16" style="82" customWidth="1"/>
    <col min="21" max="21" width="1.6328125" style="82" customWidth="1"/>
    <col min="22" max="22" width="15.6328125" style="82" customWidth="1"/>
    <col min="23" max="23" width="9.36328125" style="82"/>
    <col min="24" max="24" width="15.36328125" style="82" customWidth="1"/>
    <col min="25" max="253" width="9.36328125" style="82"/>
    <col min="254" max="254" width="51.36328125" style="82" customWidth="1"/>
    <col min="255" max="255" width="1" style="82" customWidth="1"/>
    <col min="256" max="256" width="18.6328125" style="82" customWidth="1"/>
    <col min="257" max="257" width="1" style="82" customWidth="1"/>
    <col min="258" max="258" width="19.6328125" style="82" customWidth="1"/>
    <col min="259" max="259" width="1" style="82" customWidth="1"/>
    <col min="260" max="260" width="19.6328125" style="82" customWidth="1"/>
    <col min="261" max="261" width="1" style="82" customWidth="1"/>
    <col min="262" max="262" width="19.6328125" style="82" customWidth="1"/>
    <col min="263" max="263" width="1" style="82" customWidth="1"/>
    <col min="264" max="264" width="19.6328125" style="82" customWidth="1"/>
    <col min="265" max="265" width="1" style="82" customWidth="1"/>
    <col min="266" max="266" width="19.6328125" style="82" customWidth="1"/>
    <col min="267" max="267" width="1" style="82" customWidth="1"/>
    <col min="268" max="268" width="19.6328125" style="82" customWidth="1"/>
    <col min="269" max="269" width="1" style="82" customWidth="1"/>
    <col min="270" max="270" width="19.6328125" style="82" customWidth="1"/>
    <col min="271" max="271" width="1" style="82" customWidth="1"/>
    <col min="272" max="272" width="16.6328125" style="82" customWidth="1"/>
    <col min="273" max="273" width="1" style="82" customWidth="1"/>
    <col min="274" max="509" width="9.36328125" style="82"/>
    <col min="510" max="510" width="51.36328125" style="82" customWidth="1"/>
    <col min="511" max="511" width="1" style="82" customWidth="1"/>
    <col min="512" max="512" width="18.6328125" style="82" customWidth="1"/>
    <col min="513" max="513" width="1" style="82" customWidth="1"/>
    <col min="514" max="514" width="19.6328125" style="82" customWidth="1"/>
    <col min="515" max="515" width="1" style="82" customWidth="1"/>
    <col min="516" max="516" width="19.6328125" style="82" customWidth="1"/>
    <col min="517" max="517" width="1" style="82" customWidth="1"/>
    <col min="518" max="518" width="19.6328125" style="82" customWidth="1"/>
    <col min="519" max="519" width="1" style="82" customWidth="1"/>
    <col min="520" max="520" width="19.6328125" style="82" customWidth="1"/>
    <col min="521" max="521" width="1" style="82" customWidth="1"/>
    <col min="522" max="522" width="19.6328125" style="82" customWidth="1"/>
    <col min="523" max="523" width="1" style="82" customWidth="1"/>
    <col min="524" max="524" width="19.6328125" style="82" customWidth="1"/>
    <col min="525" max="525" width="1" style="82" customWidth="1"/>
    <col min="526" max="526" width="19.6328125" style="82" customWidth="1"/>
    <col min="527" max="527" width="1" style="82" customWidth="1"/>
    <col min="528" max="528" width="16.6328125" style="82" customWidth="1"/>
    <col min="529" max="529" width="1" style="82" customWidth="1"/>
    <col min="530" max="765" width="9.36328125" style="82"/>
    <col min="766" max="766" width="51.36328125" style="82" customWidth="1"/>
    <col min="767" max="767" width="1" style="82" customWidth="1"/>
    <col min="768" max="768" width="18.6328125" style="82" customWidth="1"/>
    <col min="769" max="769" width="1" style="82" customWidth="1"/>
    <col min="770" max="770" width="19.6328125" style="82" customWidth="1"/>
    <col min="771" max="771" width="1" style="82" customWidth="1"/>
    <col min="772" max="772" width="19.6328125" style="82" customWidth="1"/>
    <col min="773" max="773" width="1" style="82" customWidth="1"/>
    <col min="774" max="774" width="19.6328125" style="82" customWidth="1"/>
    <col min="775" max="775" width="1" style="82" customWidth="1"/>
    <col min="776" max="776" width="19.6328125" style="82" customWidth="1"/>
    <col min="777" max="777" width="1" style="82" customWidth="1"/>
    <col min="778" max="778" width="19.6328125" style="82" customWidth="1"/>
    <col min="779" max="779" width="1" style="82" customWidth="1"/>
    <col min="780" max="780" width="19.6328125" style="82" customWidth="1"/>
    <col min="781" max="781" width="1" style="82" customWidth="1"/>
    <col min="782" max="782" width="19.6328125" style="82" customWidth="1"/>
    <col min="783" max="783" width="1" style="82" customWidth="1"/>
    <col min="784" max="784" width="16.6328125" style="82" customWidth="1"/>
    <col min="785" max="785" width="1" style="82" customWidth="1"/>
    <col min="786" max="1021" width="9.36328125" style="82"/>
    <col min="1022" max="1022" width="51.36328125" style="82" customWidth="1"/>
    <col min="1023" max="1023" width="1" style="82" customWidth="1"/>
    <col min="1024" max="1024" width="18.6328125" style="82" customWidth="1"/>
    <col min="1025" max="1025" width="1" style="82" customWidth="1"/>
    <col min="1026" max="1026" width="19.6328125" style="82" customWidth="1"/>
    <col min="1027" max="1027" width="1" style="82" customWidth="1"/>
    <col min="1028" max="1028" width="19.6328125" style="82" customWidth="1"/>
    <col min="1029" max="1029" width="1" style="82" customWidth="1"/>
    <col min="1030" max="1030" width="19.6328125" style="82" customWidth="1"/>
    <col min="1031" max="1031" width="1" style="82" customWidth="1"/>
    <col min="1032" max="1032" width="19.6328125" style="82" customWidth="1"/>
    <col min="1033" max="1033" width="1" style="82" customWidth="1"/>
    <col min="1034" max="1034" width="19.6328125" style="82" customWidth="1"/>
    <col min="1035" max="1035" width="1" style="82" customWidth="1"/>
    <col min="1036" max="1036" width="19.6328125" style="82" customWidth="1"/>
    <col min="1037" max="1037" width="1" style="82" customWidth="1"/>
    <col min="1038" max="1038" width="19.6328125" style="82" customWidth="1"/>
    <col min="1039" max="1039" width="1" style="82" customWidth="1"/>
    <col min="1040" max="1040" width="16.6328125" style="82" customWidth="1"/>
    <col min="1041" max="1041" width="1" style="82" customWidth="1"/>
    <col min="1042" max="1277" width="9.36328125" style="82"/>
    <col min="1278" max="1278" width="51.36328125" style="82" customWidth="1"/>
    <col min="1279" max="1279" width="1" style="82" customWidth="1"/>
    <col min="1280" max="1280" width="18.6328125" style="82" customWidth="1"/>
    <col min="1281" max="1281" width="1" style="82" customWidth="1"/>
    <col min="1282" max="1282" width="19.6328125" style="82" customWidth="1"/>
    <col min="1283" max="1283" width="1" style="82" customWidth="1"/>
    <col min="1284" max="1284" width="19.6328125" style="82" customWidth="1"/>
    <col min="1285" max="1285" width="1" style="82" customWidth="1"/>
    <col min="1286" max="1286" width="19.6328125" style="82" customWidth="1"/>
    <col min="1287" max="1287" width="1" style="82" customWidth="1"/>
    <col min="1288" max="1288" width="19.6328125" style="82" customWidth="1"/>
    <col min="1289" max="1289" width="1" style="82" customWidth="1"/>
    <col min="1290" max="1290" width="19.6328125" style="82" customWidth="1"/>
    <col min="1291" max="1291" width="1" style="82" customWidth="1"/>
    <col min="1292" max="1292" width="19.6328125" style="82" customWidth="1"/>
    <col min="1293" max="1293" width="1" style="82" customWidth="1"/>
    <col min="1294" max="1294" width="19.6328125" style="82" customWidth="1"/>
    <col min="1295" max="1295" width="1" style="82" customWidth="1"/>
    <col min="1296" max="1296" width="16.6328125" style="82" customWidth="1"/>
    <col min="1297" max="1297" width="1" style="82" customWidth="1"/>
    <col min="1298" max="1533" width="9.36328125" style="82"/>
    <col min="1534" max="1534" width="51.36328125" style="82" customWidth="1"/>
    <col min="1535" max="1535" width="1" style="82" customWidth="1"/>
    <col min="1536" max="1536" width="18.6328125" style="82" customWidth="1"/>
    <col min="1537" max="1537" width="1" style="82" customWidth="1"/>
    <col min="1538" max="1538" width="19.6328125" style="82" customWidth="1"/>
    <col min="1539" max="1539" width="1" style="82" customWidth="1"/>
    <col min="1540" max="1540" width="19.6328125" style="82" customWidth="1"/>
    <col min="1541" max="1541" width="1" style="82" customWidth="1"/>
    <col min="1542" max="1542" width="19.6328125" style="82" customWidth="1"/>
    <col min="1543" max="1543" width="1" style="82" customWidth="1"/>
    <col min="1544" max="1544" width="19.6328125" style="82" customWidth="1"/>
    <col min="1545" max="1545" width="1" style="82" customWidth="1"/>
    <col min="1546" max="1546" width="19.6328125" style="82" customWidth="1"/>
    <col min="1547" max="1547" width="1" style="82" customWidth="1"/>
    <col min="1548" max="1548" width="19.6328125" style="82" customWidth="1"/>
    <col min="1549" max="1549" width="1" style="82" customWidth="1"/>
    <col min="1550" max="1550" width="19.6328125" style="82" customWidth="1"/>
    <col min="1551" max="1551" width="1" style="82" customWidth="1"/>
    <col min="1552" max="1552" width="16.6328125" style="82" customWidth="1"/>
    <col min="1553" max="1553" width="1" style="82" customWidth="1"/>
    <col min="1554" max="1789" width="9.36328125" style="82"/>
    <col min="1790" max="1790" width="51.36328125" style="82" customWidth="1"/>
    <col min="1791" max="1791" width="1" style="82" customWidth="1"/>
    <col min="1792" max="1792" width="18.6328125" style="82" customWidth="1"/>
    <col min="1793" max="1793" width="1" style="82" customWidth="1"/>
    <col min="1794" max="1794" width="19.6328125" style="82" customWidth="1"/>
    <col min="1795" max="1795" width="1" style="82" customWidth="1"/>
    <col min="1796" max="1796" width="19.6328125" style="82" customWidth="1"/>
    <col min="1797" max="1797" width="1" style="82" customWidth="1"/>
    <col min="1798" max="1798" width="19.6328125" style="82" customWidth="1"/>
    <col min="1799" max="1799" width="1" style="82" customWidth="1"/>
    <col min="1800" max="1800" width="19.6328125" style="82" customWidth="1"/>
    <col min="1801" max="1801" width="1" style="82" customWidth="1"/>
    <col min="1802" max="1802" width="19.6328125" style="82" customWidth="1"/>
    <col min="1803" max="1803" width="1" style="82" customWidth="1"/>
    <col min="1804" max="1804" width="19.6328125" style="82" customWidth="1"/>
    <col min="1805" max="1805" width="1" style="82" customWidth="1"/>
    <col min="1806" max="1806" width="19.6328125" style="82" customWidth="1"/>
    <col min="1807" max="1807" width="1" style="82" customWidth="1"/>
    <col min="1808" max="1808" width="16.6328125" style="82" customWidth="1"/>
    <col min="1809" max="1809" width="1" style="82" customWidth="1"/>
    <col min="1810" max="2045" width="9.36328125" style="82"/>
    <col min="2046" max="2046" width="51.36328125" style="82" customWidth="1"/>
    <col min="2047" max="2047" width="1" style="82" customWidth="1"/>
    <col min="2048" max="2048" width="18.6328125" style="82" customWidth="1"/>
    <col min="2049" max="2049" width="1" style="82" customWidth="1"/>
    <col min="2050" max="2050" width="19.6328125" style="82" customWidth="1"/>
    <col min="2051" max="2051" width="1" style="82" customWidth="1"/>
    <col min="2052" max="2052" width="19.6328125" style="82" customWidth="1"/>
    <col min="2053" max="2053" width="1" style="82" customWidth="1"/>
    <col min="2054" max="2054" width="19.6328125" style="82" customWidth="1"/>
    <col min="2055" max="2055" width="1" style="82" customWidth="1"/>
    <col min="2056" max="2056" width="19.6328125" style="82" customWidth="1"/>
    <col min="2057" max="2057" width="1" style="82" customWidth="1"/>
    <col min="2058" max="2058" width="19.6328125" style="82" customWidth="1"/>
    <col min="2059" max="2059" width="1" style="82" customWidth="1"/>
    <col min="2060" max="2060" width="19.6328125" style="82" customWidth="1"/>
    <col min="2061" max="2061" width="1" style="82" customWidth="1"/>
    <col min="2062" max="2062" width="19.6328125" style="82" customWidth="1"/>
    <col min="2063" max="2063" width="1" style="82" customWidth="1"/>
    <col min="2064" max="2064" width="16.6328125" style="82" customWidth="1"/>
    <col min="2065" max="2065" width="1" style="82" customWidth="1"/>
    <col min="2066" max="2301" width="9.36328125" style="82"/>
    <col min="2302" max="2302" width="51.36328125" style="82" customWidth="1"/>
    <col min="2303" max="2303" width="1" style="82" customWidth="1"/>
    <col min="2304" max="2304" width="18.6328125" style="82" customWidth="1"/>
    <col min="2305" max="2305" width="1" style="82" customWidth="1"/>
    <col min="2306" max="2306" width="19.6328125" style="82" customWidth="1"/>
    <col min="2307" max="2307" width="1" style="82" customWidth="1"/>
    <col min="2308" max="2308" width="19.6328125" style="82" customWidth="1"/>
    <col min="2309" max="2309" width="1" style="82" customWidth="1"/>
    <col min="2310" max="2310" width="19.6328125" style="82" customWidth="1"/>
    <col min="2311" max="2311" width="1" style="82" customWidth="1"/>
    <col min="2312" max="2312" width="19.6328125" style="82" customWidth="1"/>
    <col min="2313" max="2313" width="1" style="82" customWidth="1"/>
    <col min="2314" max="2314" width="19.6328125" style="82" customWidth="1"/>
    <col min="2315" max="2315" width="1" style="82" customWidth="1"/>
    <col min="2316" max="2316" width="19.6328125" style="82" customWidth="1"/>
    <col min="2317" max="2317" width="1" style="82" customWidth="1"/>
    <col min="2318" max="2318" width="19.6328125" style="82" customWidth="1"/>
    <col min="2319" max="2319" width="1" style="82" customWidth="1"/>
    <col min="2320" max="2320" width="16.6328125" style="82" customWidth="1"/>
    <col min="2321" max="2321" width="1" style="82" customWidth="1"/>
    <col min="2322" max="2557" width="9.36328125" style="82"/>
    <col min="2558" max="2558" width="51.36328125" style="82" customWidth="1"/>
    <col min="2559" max="2559" width="1" style="82" customWidth="1"/>
    <col min="2560" max="2560" width="18.6328125" style="82" customWidth="1"/>
    <col min="2561" max="2561" width="1" style="82" customWidth="1"/>
    <col min="2562" max="2562" width="19.6328125" style="82" customWidth="1"/>
    <col min="2563" max="2563" width="1" style="82" customWidth="1"/>
    <col min="2564" max="2564" width="19.6328125" style="82" customWidth="1"/>
    <col min="2565" max="2565" width="1" style="82" customWidth="1"/>
    <col min="2566" max="2566" width="19.6328125" style="82" customWidth="1"/>
    <col min="2567" max="2567" width="1" style="82" customWidth="1"/>
    <col min="2568" max="2568" width="19.6328125" style="82" customWidth="1"/>
    <col min="2569" max="2569" width="1" style="82" customWidth="1"/>
    <col min="2570" max="2570" width="19.6328125" style="82" customWidth="1"/>
    <col min="2571" max="2571" width="1" style="82" customWidth="1"/>
    <col min="2572" max="2572" width="19.6328125" style="82" customWidth="1"/>
    <col min="2573" max="2573" width="1" style="82" customWidth="1"/>
    <col min="2574" max="2574" width="19.6328125" style="82" customWidth="1"/>
    <col min="2575" max="2575" width="1" style="82" customWidth="1"/>
    <col min="2576" max="2576" width="16.6328125" style="82" customWidth="1"/>
    <col min="2577" max="2577" width="1" style="82" customWidth="1"/>
    <col min="2578" max="2813" width="9.36328125" style="82"/>
    <col min="2814" max="2814" width="51.36328125" style="82" customWidth="1"/>
    <col min="2815" max="2815" width="1" style="82" customWidth="1"/>
    <col min="2816" max="2816" width="18.6328125" style="82" customWidth="1"/>
    <col min="2817" max="2817" width="1" style="82" customWidth="1"/>
    <col min="2818" max="2818" width="19.6328125" style="82" customWidth="1"/>
    <col min="2819" max="2819" width="1" style="82" customWidth="1"/>
    <col min="2820" max="2820" width="19.6328125" style="82" customWidth="1"/>
    <col min="2821" max="2821" width="1" style="82" customWidth="1"/>
    <col min="2822" max="2822" width="19.6328125" style="82" customWidth="1"/>
    <col min="2823" max="2823" width="1" style="82" customWidth="1"/>
    <col min="2824" max="2824" width="19.6328125" style="82" customWidth="1"/>
    <col min="2825" max="2825" width="1" style="82" customWidth="1"/>
    <col min="2826" max="2826" width="19.6328125" style="82" customWidth="1"/>
    <col min="2827" max="2827" width="1" style="82" customWidth="1"/>
    <col min="2828" max="2828" width="19.6328125" style="82" customWidth="1"/>
    <col min="2829" max="2829" width="1" style="82" customWidth="1"/>
    <col min="2830" max="2830" width="19.6328125" style="82" customWidth="1"/>
    <col min="2831" max="2831" width="1" style="82" customWidth="1"/>
    <col min="2832" max="2832" width="16.6328125" style="82" customWidth="1"/>
    <col min="2833" max="2833" width="1" style="82" customWidth="1"/>
    <col min="2834" max="3069" width="9.36328125" style="82"/>
    <col min="3070" max="3070" width="51.36328125" style="82" customWidth="1"/>
    <col min="3071" max="3071" width="1" style="82" customWidth="1"/>
    <col min="3072" max="3072" width="18.6328125" style="82" customWidth="1"/>
    <col min="3073" max="3073" width="1" style="82" customWidth="1"/>
    <col min="3074" max="3074" width="19.6328125" style="82" customWidth="1"/>
    <col min="3075" max="3075" width="1" style="82" customWidth="1"/>
    <col min="3076" max="3076" width="19.6328125" style="82" customWidth="1"/>
    <col min="3077" max="3077" width="1" style="82" customWidth="1"/>
    <col min="3078" max="3078" width="19.6328125" style="82" customWidth="1"/>
    <col min="3079" max="3079" width="1" style="82" customWidth="1"/>
    <col min="3080" max="3080" width="19.6328125" style="82" customWidth="1"/>
    <col min="3081" max="3081" width="1" style="82" customWidth="1"/>
    <col min="3082" max="3082" width="19.6328125" style="82" customWidth="1"/>
    <col min="3083" max="3083" width="1" style="82" customWidth="1"/>
    <col min="3084" max="3084" width="19.6328125" style="82" customWidth="1"/>
    <col min="3085" max="3085" width="1" style="82" customWidth="1"/>
    <col min="3086" max="3086" width="19.6328125" style="82" customWidth="1"/>
    <col min="3087" max="3087" width="1" style="82" customWidth="1"/>
    <col min="3088" max="3088" width="16.6328125" style="82" customWidth="1"/>
    <col min="3089" max="3089" width="1" style="82" customWidth="1"/>
    <col min="3090" max="3325" width="9.36328125" style="82"/>
    <col min="3326" max="3326" width="51.36328125" style="82" customWidth="1"/>
    <col min="3327" max="3327" width="1" style="82" customWidth="1"/>
    <col min="3328" max="3328" width="18.6328125" style="82" customWidth="1"/>
    <col min="3329" max="3329" width="1" style="82" customWidth="1"/>
    <col min="3330" max="3330" width="19.6328125" style="82" customWidth="1"/>
    <col min="3331" max="3331" width="1" style="82" customWidth="1"/>
    <col min="3332" max="3332" width="19.6328125" style="82" customWidth="1"/>
    <col min="3333" max="3333" width="1" style="82" customWidth="1"/>
    <col min="3334" max="3334" width="19.6328125" style="82" customWidth="1"/>
    <col min="3335" max="3335" width="1" style="82" customWidth="1"/>
    <col min="3336" max="3336" width="19.6328125" style="82" customWidth="1"/>
    <col min="3337" max="3337" width="1" style="82" customWidth="1"/>
    <col min="3338" max="3338" width="19.6328125" style="82" customWidth="1"/>
    <col min="3339" max="3339" width="1" style="82" customWidth="1"/>
    <col min="3340" max="3340" width="19.6328125" style="82" customWidth="1"/>
    <col min="3341" max="3341" width="1" style="82" customWidth="1"/>
    <col min="3342" max="3342" width="19.6328125" style="82" customWidth="1"/>
    <col min="3343" max="3343" width="1" style="82" customWidth="1"/>
    <col min="3344" max="3344" width="16.6328125" style="82" customWidth="1"/>
    <col min="3345" max="3345" width="1" style="82" customWidth="1"/>
    <col min="3346" max="3581" width="9.36328125" style="82"/>
    <col min="3582" max="3582" width="51.36328125" style="82" customWidth="1"/>
    <col min="3583" max="3583" width="1" style="82" customWidth="1"/>
    <col min="3584" max="3584" width="18.6328125" style="82" customWidth="1"/>
    <col min="3585" max="3585" width="1" style="82" customWidth="1"/>
    <col min="3586" max="3586" width="19.6328125" style="82" customWidth="1"/>
    <col min="3587" max="3587" width="1" style="82" customWidth="1"/>
    <col min="3588" max="3588" width="19.6328125" style="82" customWidth="1"/>
    <col min="3589" max="3589" width="1" style="82" customWidth="1"/>
    <col min="3590" max="3590" width="19.6328125" style="82" customWidth="1"/>
    <col min="3591" max="3591" width="1" style="82" customWidth="1"/>
    <col min="3592" max="3592" width="19.6328125" style="82" customWidth="1"/>
    <col min="3593" max="3593" width="1" style="82" customWidth="1"/>
    <col min="3594" max="3594" width="19.6328125" style="82" customWidth="1"/>
    <col min="3595" max="3595" width="1" style="82" customWidth="1"/>
    <col min="3596" max="3596" width="19.6328125" style="82" customWidth="1"/>
    <col min="3597" max="3597" width="1" style="82" customWidth="1"/>
    <col min="3598" max="3598" width="19.6328125" style="82" customWidth="1"/>
    <col min="3599" max="3599" width="1" style="82" customWidth="1"/>
    <col min="3600" max="3600" width="16.6328125" style="82" customWidth="1"/>
    <col min="3601" max="3601" width="1" style="82" customWidth="1"/>
    <col min="3602" max="3837" width="9.36328125" style="82"/>
    <col min="3838" max="3838" width="51.36328125" style="82" customWidth="1"/>
    <col min="3839" max="3839" width="1" style="82" customWidth="1"/>
    <col min="3840" max="3840" width="18.6328125" style="82" customWidth="1"/>
    <col min="3841" max="3841" width="1" style="82" customWidth="1"/>
    <col min="3842" max="3842" width="19.6328125" style="82" customWidth="1"/>
    <col min="3843" max="3843" width="1" style="82" customWidth="1"/>
    <col min="3844" max="3844" width="19.6328125" style="82" customWidth="1"/>
    <col min="3845" max="3845" width="1" style="82" customWidth="1"/>
    <col min="3846" max="3846" width="19.6328125" style="82" customWidth="1"/>
    <col min="3847" max="3847" width="1" style="82" customWidth="1"/>
    <col min="3848" max="3848" width="19.6328125" style="82" customWidth="1"/>
    <col min="3849" max="3849" width="1" style="82" customWidth="1"/>
    <col min="3850" max="3850" width="19.6328125" style="82" customWidth="1"/>
    <col min="3851" max="3851" width="1" style="82" customWidth="1"/>
    <col min="3852" max="3852" width="19.6328125" style="82" customWidth="1"/>
    <col min="3853" max="3853" width="1" style="82" customWidth="1"/>
    <col min="3854" max="3854" width="19.6328125" style="82" customWidth="1"/>
    <col min="3855" max="3855" width="1" style="82" customWidth="1"/>
    <col min="3856" max="3856" width="16.6328125" style="82" customWidth="1"/>
    <col min="3857" max="3857" width="1" style="82" customWidth="1"/>
    <col min="3858" max="4093" width="9.36328125" style="82"/>
    <col min="4094" max="4094" width="51.36328125" style="82" customWidth="1"/>
    <col min="4095" max="4095" width="1" style="82" customWidth="1"/>
    <col min="4096" max="4096" width="18.6328125" style="82" customWidth="1"/>
    <col min="4097" max="4097" width="1" style="82" customWidth="1"/>
    <col min="4098" max="4098" width="19.6328125" style="82" customWidth="1"/>
    <col min="4099" max="4099" width="1" style="82" customWidth="1"/>
    <col min="4100" max="4100" width="19.6328125" style="82" customWidth="1"/>
    <col min="4101" max="4101" width="1" style="82" customWidth="1"/>
    <col min="4102" max="4102" width="19.6328125" style="82" customWidth="1"/>
    <col min="4103" max="4103" width="1" style="82" customWidth="1"/>
    <col min="4104" max="4104" width="19.6328125" style="82" customWidth="1"/>
    <col min="4105" max="4105" width="1" style="82" customWidth="1"/>
    <col min="4106" max="4106" width="19.6328125" style="82" customWidth="1"/>
    <col min="4107" max="4107" width="1" style="82" customWidth="1"/>
    <col min="4108" max="4108" width="19.6328125" style="82" customWidth="1"/>
    <col min="4109" max="4109" width="1" style="82" customWidth="1"/>
    <col min="4110" max="4110" width="19.6328125" style="82" customWidth="1"/>
    <col min="4111" max="4111" width="1" style="82" customWidth="1"/>
    <col min="4112" max="4112" width="16.6328125" style="82" customWidth="1"/>
    <col min="4113" max="4113" width="1" style="82" customWidth="1"/>
    <col min="4114" max="4349" width="9.36328125" style="82"/>
    <col min="4350" max="4350" width="51.36328125" style="82" customWidth="1"/>
    <col min="4351" max="4351" width="1" style="82" customWidth="1"/>
    <col min="4352" max="4352" width="18.6328125" style="82" customWidth="1"/>
    <col min="4353" max="4353" width="1" style="82" customWidth="1"/>
    <col min="4354" max="4354" width="19.6328125" style="82" customWidth="1"/>
    <col min="4355" max="4355" width="1" style="82" customWidth="1"/>
    <col min="4356" max="4356" width="19.6328125" style="82" customWidth="1"/>
    <col min="4357" max="4357" width="1" style="82" customWidth="1"/>
    <col min="4358" max="4358" width="19.6328125" style="82" customWidth="1"/>
    <col min="4359" max="4359" width="1" style="82" customWidth="1"/>
    <col min="4360" max="4360" width="19.6328125" style="82" customWidth="1"/>
    <col min="4361" max="4361" width="1" style="82" customWidth="1"/>
    <col min="4362" max="4362" width="19.6328125" style="82" customWidth="1"/>
    <col min="4363" max="4363" width="1" style="82" customWidth="1"/>
    <col min="4364" max="4364" width="19.6328125" style="82" customWidth="1"/>
    <col min="4365" max="4365" width="1" style="82" customWidth="1"/>
    <col min="4366" max="4366" width="19.6328125" style="82" customWidth="1"/>
    <col min="4367" max="4367" width="1" style="82" customWidth="1"/>
    <col min="4368" max="4368" width="16.6328125" style="82" customWidth="1"/>
    <col min="4369" max="4369" width="1" style="82" customWidth="1"/>
    <col min="4370" max="4605" width="9.36328125" style="82"/>
    <col min="4606" max="4606" width="51.36328125" style="82" customWidth="1"/>
    <col min="4607" max="4607" width="1" style="82" customWidth="1"/>
    <col min="4608" max="4608" width="18.6328125" style="82" customWidth="1"/>
    <col min="4609" max="4609" width="1" style="82" customWidth="1"/>
    <col min="4610" max="4610" width="19.6328125" style="82" customWidth="1"/>
    <col min="4611" max="4611" width="1" style="82" customWidth="1"/>
    <col min="4612" max="4612" width="19.6328125" style="82" customWidth="1"/>
    <col min="4613" max="4613" width="1" style="82" customWidth="1"/>
    <col min="4614" max="4614" width="19.6328125" style="82" customWidth="1"/>
    <col min="4615" max="4615" width="1" style="82" customWidth="1"/>
    <col min="4616" max="4616" width="19.6328125" style="82" customWidth="1"/>
    <col min="4617" max="4617" width="1" style="82" customWidth="1"/>
    <col min="4618" max="4618" width="19.6328125" style="82" customWidth="1"/>
    <col min="4619" max="4619" width="1" style="82" customWidth="1"/>
    <col min="4620" max="4620" width="19.6328125" style="82" customWidth="1"/>
    <col min="4621" max="4621" width="1" style="82" customWidth="1"/>
    <col min="4622" max="4622" width="19.6328125" style="82" customWidth="1"/>
    <col min="4623" max="4623" width="1" style="82" customWidth="1"/>
    <col min="4624" max="4624" width="16.6328125" style="82" customWidth="1"/>
    <col min="4625" max="4625" width="1" style="82" customWidth="1"/>
    <col min="4626" max="4861" width="9.36328125" style="82"/>
    <col min="4862" max="4862" width="51.36328125" style="82" customWidth="1"/>
    <col min="4863" max="4863" width="1" style="82" customWidth="1"/>
    <col min="4864" max="4864" width="18.6328125" style="82" customWidth="1"/>
    <col min="4865" max="4865" width="1" style="82" customWidth="1"/>
    <col min="4866" max="4866" width="19.6328125" style="82" customWidth="1"/>
    <col min="4867" max="4867" width="1" style="82" customWidth="1"/>
    <col min="4868" max="4868" width="19.6328125" style="82" customWidth="1"/>
    <col min="4869" max="4869" width="1" style="82" customWidth="1"/>
    <col min="4870" max="4870" width="19.6328125" style="82" customWidth="1"/>
    <col min="4871" max="4871" width="1" style="82" customWidth="1"/>
    <col min="4872" max="4872" width="19.6328125" style="82" customWidth="1"/>
    <col min="4873" max="4873" width="1" style="82" customWidth="1"/>
    <col min="4874" max="4874" width="19.6328125" style="82" customWidth="1"/>
    <col min="4875" max="4875" width="1" style="82" customWidth="1"/>
    <col min="4876" max="4876" width="19.6328125" style="82" customWidth="1"/>
    <col min="4877" max="4877" width="1" style="82" customWidth="1"/>
    <col min="4878" max="4878" width="19.6328125" style="82" customWidth="1"/>
    <col min="4879" max="4879" width="1" style="82" customWidth="1"/>
    <col min="4880" max="4880" width="16.6328125" style="82" customWidth="1"/>
    <col min="4881" max="4881" width="1" style="82" customWidth="1"/>
    <col min="4882" max="5117" width="9.36328125" style="82"/>
    <col min="5118" max="5118" width="51.36328125" style="82" customWidth="1"/>
    <col min="5119" max="5119" width="1" style="82" customWidth="1"/>
    <col min="5120" max="5120" width="18.6328125" style="82" customWidth="1"/>
    <col min="5121" max="5121" width="1" style="82" customWidth="1"/>
    <col min="5122" max="5122" width="19.6328125" style="82" customWidth="1"/>
    <col min="5123" max="5123" width="1" style="82" customWidth="1"/>
    <col min="5124" max="5124" width="19.6328125" style="82" customWidth="1"/>
    <col min="5125" max="5125" width="1" style="82" customWidth="1"/>
    <col min="5126" max="5126" width="19.6328125" style="82" customWidth="1"/>
    <col min="5127" max="5127" width="1" style="82" customWidth="1"/>
    <col min="5128" max="5128" width="19.6328125" style="82" customWidth="1"/>
    <col min="5129" max="5129" width="1" style="82" customWidth="1"/>
    <col min="5130" max="5130" width="19.6328125" style="82" customWidth="1"/>
    <col min="5131" max="5131" width="1" style="82" customWidth="1"/>
    <col min="5132" max="5132" width="19.6328125" style="82" customWidth="1"/>
    <col min="5133" max="5133" width="1" style="82" customWidth="1"/>
    <col min="5134" max="5134" width="19.6328125" style="82" customWidth="1"/>
    <col min="5135" max="5135" width="1" style="82" customWidth="1"/>
    <col min="5136" max="5136" width="16.6328125" style="82" customWidth="1"/>
    <col min="5137" max="5137" width="1" style="82" customWidth="1"/>
    <col min="5138" max="5373" width="9.36328125" style="82"/>
    <col min="5374" max="5374" width="51.36328125" style="82" customWidth="1"/>
    <col min="5375" max="5375" width="1" style="82" customWidth="1"/>
    <col min="5376" max="5376" width="18.6328125" style="82" customWidth="1"/>
    <col min="5377" max="5377" width="1" style="82" customWidth="1"/>
    <col min="5378" max="5378" width="19.6328125" style="82" customWidth="1"/>
    <col min="5379" max="5379" width="1" style="82" customWidth="1"/>
    <col min="5380" max="5380" width="19.6328125" style="82" customWidth="1"/>
    <col min="5381" max="5381" width="1" style="82" customWidth="1"/>
    <col min="5382" max="5382" width="19.6328125" style="82" customWidth="1"/>
    <col min="5383" max="5383" width="1" style="82" customWidth="1"/>
    <col min="5384" max="5384" width="19.6328125" style="82" customWidth="1"/>
    <col min="5385" max="5385" width="1" style="82" customWidth="1"/>
    <col min="5386" max="5386" width="19.6328125" style="82" customWidth="1"/>
    <col min="5387" max="5387" width="1" style="82" customWidth="1"/>
    <col min="5388" max="5388" width="19.6328125" style="82" customWidth="1"/>
    <col min="5389" max="5389" width="1" style="82" customWidth="1"/>
    <col min="5390" max="5390" width="19.6328125" style="82" customWidth="1"/>
    <col min="5391" max="5391" width="1" style="82" customWidth="1"/>
    <col min="5392" max="5392" width="16.6328125" style="82" customWidth="1"/>
    <col min="5393" max="5393" width="1" style="82" customWidth="1"/>
    <col min="5394" max="5629" width="9.36328125" style="82"/>
    <col min="5630" max="5630" width="51.36328125" style="82" customWidth="1"/>
    <col min="5631" max="5631" width="1" style="82" customWidth="1"/>
    <col min="5632" max="5632" width="18.6328125" style="82" customWidth="1"/>
    <col min="5633" max="5633" width="1" style="82" customWidth="1"/>
    <col min="5634" max="5634" width="19.6328125" style="82" customWidth="1"/>
    <col min="5635" max="5635" width="1" style="82" customWidth="1"/>
    <col min="5636" max="5636" width="19.6328125" style="82" customWidth="1"/>
    <col min="5637" max="5637" width="1" style="82" customWidth="1"/>
    <col min="5638" max="5638" width="19.6328125" style="82" customWidth="1"/>
    <col min="5639" max="5639" width="1" style="82" customWidth="1"/>
    <col min="5640" max="5640" width="19.6328125" style="82" customWidth="1"/>
    <col min="5641" max="5641" width="1" style="82" customWidth="1"/>
    <col min="5642" max="5642" width="19.6328125" style="82" customWidth="1"/>
    <col min="5643" max="5643" width="1" style="82" customWidth="1"/>
    <col min="5644" max="5644" width="19.6328125" style="82" customWidth="1"/>
    <col min="5645" max="5645" width="1" style="82" customWidth="1"/>
    <col min="5646" max="5646" width="19.6328125" style="82" customWidth="1"/>
    <col min="5647" max="5647" width="1" style="82" customWidth="1"/>
    <col min="5648" max="5648" width="16.6328125" style="82" customWidth="1"/>
    <col min="5649" max="5649" width="1" style="82" customWidth="1"/>
    <col min="5650" max="5885" width="9.36328125" style="82"/>
    <col min="5886" max="5886" width="51.36328125" style="82" customWidth="1"/>
    <col min="5887" max="5887" width="1" style="82" customWidth="1"/>
    <col min="5888" max="5888" width="18.6328125" style="82" customWidth="1"/>
    <col min="5889" max="5889" width="1" style="82" customWidth="1"/>
    <col min="5890" max="5890" width="19.6328125" style="82" customWidth="1"/>
    <col min="5891" max="5891" width="1" style="82" customWidth="1"/>
    <col min="5892" max="5892" width="19.6328125" style="82" customWidth="1"/>
    <col min="5893" max="5893" width="1" style="82" customWidth="1"/>
    <col min="5894" max="5894" width="19.6328125" style="82" customWidth="1"/>
    <col min="5895" max="5895" width="1" style="82" customWidth="1"/>
    <col min="5896" max="5896" width="19.6328125" style="82" customWidth="1"/>
    <col min="5897" max="5897" width="1" style="82" customWidth="1"/>
    <col min="5898" max="5898" width="19.6328125" style="82" customWidth="1"/>
    <col min="5899" max="5899" width="1" style="82" customWidth="1"/>
    <col min="5900" max="5900" width="19.6328125" style="82" customWidth="1"/>
    <col min="5901" max="5901" width="1" style="82" customWidth="1"/>
    <col min="5902" max="5902" width="19.6328125" style="82" customWidth="1"/>
    <col min="5903" max="5903" width="1" style="82" customWidth="1"/>
    <col min="5904" max="5904" width="16.6328125" style="82" customWidth="1"/>
    <col min="5905" max="5905" width="1" style="82" customWidth="1"/>
    <col min="5906" max="6141" width="9.36328125" style="82"/>
    <col min="6142" max="6142" width="51.36328125" style="82" customWidth="1"/>
    <col min="6143" max="6143" width="1" style="82" customWidth="1"/>
    <col min="6144" max="6144" width="18.6328125" style="82" customWidth="1"/>
    <col min="6145" max="6145" width="1" style="82" customWidth="1"/>
    <col min="6146" max="6146" width="19.6328125" style="82" customWidth="1"/>
    <col min="6147" max="6147" width="1" style="82" customWidth="1"/>
    <col min="6148" max="6148" width="19.6328125" style="82" customWidth="1"/>
    <col min="6149" max="6149" width="1" style="82" customWidth="1"/>
    <col min="6150" max="6150" width="19.6328125" style="82" customWidth="1"/>
    <col min="6151" max="6151" width="1" style="82" customWidth="1"/>
    <col min="6152" max="6152" width="19.6328125" style="82" customWidth="1"/>
    <col min="6153" max="6153" width="1" style="82" customWidth="1"/>
    <col min="6154" max="6154" width="19.6328125" style="82" customWidth="1"/>
    <col min="6155" max="6155" width="1" style="82" customWidth="1"/>
    <col min="6156" max="6156" width="19.6328125" style="82" customWidth="1"/>
    <col min="6157" max="6157" width="1" style="82" customWidth="1"/>
    <col min="6158" max="6158" width="19.6328125" style="82" customWidth="1"/>
    <col min="6159" max="6159" width="1" style="82" customWidth="1"/>
    <col min="6160" max="6160" width="16.6328125" style="82" customWidth="1"/>
    <col min="6161" max="6161" width="1" style="82" customWidth="1"/>
    <col min="6162" max="6397" width="9.36328125" style="82"/>
    <col min="6398" max="6398" width="51.36328125" style="82" customWidth="1"/>
    <col min="6399" max="6399" width="1" style="82" customWidth="1"/>
    <col min="6400" max="6400" width="18.6328125" style="82" customWidth="1"/>
    <col min="6401" max="6401" width="1" style="82" customWidth="1"/>
    <col min="6402" max="6402" width="19.6328125" style="82" customWidth="1"/>
    <col min="6403" max="6403" width="1" style="82" customWidth="1"/>
    <col min="6404" max="6404" width="19.6328125" style="82" customWidth="1"/>
    <col min="6405" max="6405" width="1" style="82" customWidth="1"/>
    <col min="6406" max="6406" width="19.6328125" style="82" customWidth="1"/>
    <col min="6407" max="6407" width="1" style="82" customWidth="1"/>
    <col min="6408" max="6408" width="19.6328125" style="82" customWidth="1"/>
    <col min="6409" max="6409" width="1" style="82" customWidth="1"/>
    <col min="6410" max="6410" width="19.6328125" style="82" customWidth="1"/>
    <col min="6411" max="6411" width="1" style="82" customWidth="1"/>
    <col min="6412" max="6412" width="19.6328125" style="82" customWidth="1"/>
    <col min="6413" max="6413" width="1" style="82" customWidth="1"/>
    <col min="6414" max="6414" width="19.6328125" style="82" customWidth="1"/>
    <col min="6415" max="6415" width="1" style="82" customWidth="1"/>
    <col min="6416" max="6416" width="16.6328125" style="82" customWidth="1"/>
    <col min="6417" max="6417" width="1" style="82" customWidth="1"/>
    <col min="6418" max="6653" width="9.36328125" style="82"/>
    <col min="6654" max="6654" width="51.36328125" style="82" customWidth="1"/>
    <col min="6655" max="6655" width="1" style="82" customWidth="1"/>
    <col min="6656" max="6656" width="18.6328125" style="82" customWidth="1"/>
    <col min="6657" max="6657" width="1" style="82" customWidth="1"/>
    <col min="6658" max="6658" width="19.6328125" style="82" customWidth="1"/>
    <col min="6659" max="6659" width="1" style="82" customWidth="1"/>
    <col min="6660" max="6660" width="19.6328125" style="82" customWidth="1"/>
    <col min="6661" max="6661" width="1" style="82" customWidth="1"/>
    <col min="6662" max="6662" width="19.6328125" style="82" customWidth="1"/>
    <col min="6663" max="6663" width="1" style="82" customWidth="1"/>
    <col min="6664" max="6664" width="19.6328125" style="82" customWidth="1"/>
    <col min="6665" max="6665" width="1" style="82" customWidth="1"/>
    <col min="6666" max="6666" width="19.6328125" style="82" customWidth="1"/>
    <col min="6667" max="6667" width="1" style="82" customWidth="1"/>
    <col min="6668" max="6668" width="19.6328125" style="82" customWidth="1"/>
    <col min="6669" max="6669" width="1" style="82" customWidth="1"/>
    <col min="6670" max="6670" width="19.6328125" style="82" customWidth="1"/>
    <col min="6671" max="6671" width="1" style="82" customWidth="1"/>
    <col min="6672" max="6672" width="16.6328125" style="82" customWidth="1"/>
    <col min="6673" max="6673" width="1" style="82" customWidth="1"/>
    <col min="6674" max="6909" width="9.36328125" style="82"/>
    <col min="6910" max="6910" width="51.36328125" style="82" customWidth="1"/>
    <col min="6911" max="6911" width="1" style="82" customWidth="1"/>
    <col min="6912" max="6912" width="18.6328125" style="82" customWidth="1"/>
    <col min="6913" max="6913" width="1" style="82" customWidth="1"/>
    <col min="6914" max="6914" width="19.6328125" style="82" customWidth="1"/>
    <col min="6915" max="6915" width="1" style="82" customWidth="1"/>
    <col min="6916" max="6916" width="19.6328125" style="82" customWidth="1"/>
    <col min="6917" max="6917" width="1" style="82" customWidth="1"/>
    <col min="6918" max="6918" width="19.6328125" style="82" customWidth="1"/>
    <col min="6919" max="6919" width="1" style="82" customWidth="1"/>
    <col min="6920" max="6920" width="19.6328125" style="82" customWidth="1"/>
    <col min="6921" max="6921" width="1" style="82" customWidth="1"/>
    <col min="6922" max="6922" width="19.6328125" style="82" customWidth="1"/>
    <col min="6923" max="6923" width="1" style="82" customWidth="1"/>
    <col min="6924" max="6924" width="19.6328125" style="82" customWidth="1"/>
    <col min="6925" max="6925" width="1" style="82" customWidth="1"/>
    <col min="6926" max="6926" width="19.6328125" style="82" customWidth="1"/>
    <col min="6927" max="6927" width="1" style="82" customWidth="1"/>
    <col min="6928" max="6928" width="16.6328125" style="82" customWidth="1"/>
    <col min="6929" max="6929" width="1" style="82" customWidth="1"/>
    <col min="6930" max="7165" width="9.36328125" style="82"/>
    <col min="7166" max="7166" width="51.36328125" style="82" customWidth="1"/>
    <col min="7167" max="7167" width="1" style="82" customWidth="1"/>
    <col min="7168" max="7168" width="18.6328125" style="82" customWidth="1"/>
    <col min="7169" max="7169" width="1" style="82" customWidth="1"/>
    <col min="7170" max="7170" width="19.6328125" style="82" customWidth="1"/>
    <col min="7171" max="7171" width="1" style="82" customWidth="1"/>
    <col min="7172" max="7172" width="19.6328125" style="82" customWidth="1"/>
    <col min="7173" max="7173" width="1" style="82" customWidth="1"/>
    <col min="7174" max="7174" width="19.6328125" style="82" customWidth="1"/>
    <col min="7175" max="7175" width="1" style="82" customWidth="1"/>
    <col min="7176" max="7176" width="19.6328125" style="82" customWidth="1"/>
    <col min="7177" max="7177" width="1" style="82" customWidth="1"/>
    <col min="7178" max="7178" width="19.6328125" style="82" customWidth="1"/>
    <col min="7179" max="7179" width="1" style="82" customWidth="1"/>
    <col min="7180" max="7180" width="19.6328125" style="82" customWidth="1"/>
    <col min="7181" max="7181" width="1" style="82" customWidth="1"/>
    <col min="7182" max="7182" width="19.6328125" style="82" customWidth="1"/>
    <col min="7183" max="7183" width="1" style="82" customWidth="1"/>
    <col min="7184" max="7184" width="16.6328125" style="82" customWidth="1"/>
    <col min="7185" max="7185" width="1" style="82" customWidth="1"/>
    <col min="7186" max="7421" width="9.36328125" style="82"/>
    <col min="7422" max="7422" width="51.36328125" style="82" customWidth="1"/>
    <col min="7423" max="7423" width="1" style="82" customWidth="1"/>
    <col min="7424" max="7424" width="18.6328125" style="82" customWidth="1"/>
    <col min="7425" max="7425" width="1" style="82" customWidth="1"/>
    <col min="7426" max="7426" width="19.6328125" style="82" customWidth="1"/>
    <col min="7427" max="7427" width="1" style="82" customWidth="1"/>
    <col min="7428" max="7428" width="19.6328125" style="82" customWidth="1"/>
    <col min="7429" max="7429" width="1" style="82" customWidth="1"/>
    <col min="7430" max="7430" width="19.6328125" style="82" customWidth="1"/>
    <col min="7431" max="7431" width="1" style="82" customWidth="1"/>
    <col min="7432" max="7432" width="19.6328125" style="82" customWidth="1"/>
    <col min="7433" max="7433" width="1" style="82" customWidth="1"/>
    <col min="7434" max="7434" width="19.6328125" style="82" customWidth="1"/>
    <col min="7435" max="7435" width="1" style="82" customWidth="1"/>
    <col min="7436" max="7436" width="19.6328125" style="82" customWidth="1"/>
    <col min="7437" max="7437" width="1" style="82" customWidth="1"/>
    <col min="7438" max="7438" width="19.6328125" style="82" customWidth="1"/>
    <col min="7439" max="7439" width="1" style="82" customWidth="1"/>
    <col min="7440" max="7440" width="16.6328125" style="82" customWidth="1"/>
    <col min="7441" max="7441" width="1" style="82" customWidth="1"/>
    <col min="7442" max="7677" width="9.36328125" style="82"/>
    <col min="7678" max="7678" width="51.36328125" style="82" customWidth="1"/>
    <col min="7679" max="7679" width="1" style="82" customWidth="1"/>
    <col min="7680" max="7680" width="18.6328125" style="82" customWidth="1"/>
    <col min="7681" max="7681" width="1" style="82" customWidth="1"/>
    <col min="7682" max="7682" width="19.6328125" style="82" customWidth="1"/>
    <col min="7683" max="7683" width="1" style="82" customWidth="1"/>
    <col min="7684" max="7684" width="19.6328125" style="82" customWidth="1"/>
    <col min="7685" max="7685" width="1" style="82" customWidth="1"/>
    <col min="7686" max="7686" width="19.6328125" style="82" customWidth="1"/>
    <col min="7687" max="7687" width="1" style="82" customWidth="1"/>
    <col min="7688" max="7688" width="19.6328125" style="82" customWidth="1"/>
    <col min="7689" max="7689" width="1" style="82" customWidth="1"/>
    <col min="7690" max="7690" width="19.6328125" style="82" customWidth="1"/>
    <col min="7691" max="7691" width="1" style="82" customWidth="1"/>
    <col min="7692" max="7692" width="19.6328125" style="82" customWidth="1"/>
    <col min="7693" max="7693" width="1" style="82" customWidth="1"/>
    <col min="7694" max="7694" width="19.6328125" style="82" customWidth="1"/>
    <col min="7695" max="7695" width="1" style="82" customWidth="1"/>
    <col min="7696" max="7696" width="16.6328125" style="82" customWidth="1"/>
    <col min="7697" max="7697" width="1" style="82" customWidth="1"/>
    <col min="7698" max="7933" width="9.36328125" style="82"/>
    <col min="7934" max="7934" width="51.36328125" style="82" customWidth="1"/>
    <col min="7935" max="7935" width="1" style="82" customWidth="1"/>
    <col min="7936" max="7936" width="18.6328125" style="82" customWidth="1"/>
    <col min="7937" max="7937" width="1" style="82" customWidth="1"/>
    <col min="7938" max="7938" width="19.6328125" style="82" customWidth="1"/>
    <col min="7939" max="7939" width="1" style="82" customWidth="1"/>
    <col min="7940" max="7940" width="19.6328125" style="82" customWidth="1"/>
    <col min="7941" max="7941" width="1" style="82" customWidth="1"/>
    <col min="7942" max="7942" width="19.6328125" style="82" customWidth="1"/>
    <col min="7943" max="7943" width="1" style="82" customWidth="1"/>
    <col min="7944" max="7944" width="19.6328125" style="82" customWidth="1"/>
    <col min="7945" max="7945" width="1" style="82" customWidth="1"/>
    <col min="7946" max="7946" width="19.6328125" style="82" customWidth="1"/>
    <col min="7947" max="7947" width="1" style="82" customWidth="1"/>
    <col min="7948" max="7948" width="19.6328125" style="82" customWidth="1"/>
    <col min="7949" max="7949" width="1" style="82" customWidth="1"/>
    <col min="7950" max="7950" width="19.6328125" style="82" customWidth="1"/>
    <col min="7951" max="7951" width="1" style="82" customWidth="1"/>
    <col min="7952" max="7952" width="16.6328125" style="82" customWidth="1"/>
    <col min="7953" max="7953" width="1" style="82" customWidth="1"/>
    <col min="7954" max="8189" width="9.36328125" style="82"/>
    <col min="8190" max="8190" width="51.36328125" style="82" customWidth="1"/>
    <col min="8191" max="8191" width="1" style="82" customWidth="1"/>
    <col min="8192" max="8192" width="18.6328125" style="82" customWidth="1"/>
    <col min="8193" max="8193" width="1" style="82" customWidth="1"/>
    <col min="8194" max="8194" width="19.6328125" style="82" customWidth="1"/>
    <col min="8195" max="8195" width="1" style="82" customWidth="1"/>
    <col min="8196" max="8196" width="19.6328125" style="82" customWidth="1"/>
    <col min="8197" max="8197" width="1" style="82" customWidth="1"/>
    <col min="8198" max="8198" width="19.6328125" style="82" customWidth="1"/>
    <col min="8199" max="8199" width="1" style="82" customWidth="1"/>
    <col min="8200" max="8200" width="19.6328125" style="82" customWidth="1"/>
    <col min="8201" max="8201" width="1" style="82" customWidth="1"/>
    <col min="8202" max="8202" width="19.6328125" style="82" customWidth="1"/>
    <col min="8203" max="8203" width="1" style="82" customWidth="1"/>
    <col min="8204" max="8204" width="19.6328125" style="82" customWidth="1"/>
    <col min="8205" max="8205" width="1" style="82" customWidth="1"/>
    <col min="8206" max="8206" width="19.6328125" style="82" customWidth="1"/>
    <col min="8207" max="8207" width="1" style="82" customWidth="1"/>
    <col min="8208" max="8208" width="16.6328125" style="82" customWidth="1"/>
    <col min="8209" max="8209" width="1" style="82" customWidth="1"/>
    <col min="8210" max="8445" width="9.36328125" style="82"/>
    <col min="8446" max="8446" width="51.36328125" style="82" customWidth="1"/>
    <col min="8447" max="8447" width="1" style="82" customWidth="1"/>
    <col min="8448" max="8448" width="18.6328125" style="82" customWidth="1"/>
    <col min="8449" max="8449" width="1" style="82" customWidth="1"/>
    <col min="8450" max="8450" width="19.6328125" style="82" customWidth="1"/>
    <col min="8451" max="8451" width="1" style="82" customWidth="1"/>
    <col min="8452" max="8452" width="19.6328125" style="82" customWidth="1"/>
    <col min="8453" max="8453" width="1" style="82" customWidth="1"/>
    <col min="8454" max="8454" width="19.6328125" style="82" customWidth="1"/>
    <col min="8455" max="8455" width="1" style="82" customWidth="1"/>
    <col min="8456" max="8456" width="19.6328125" style="82" customWidth="1"/>
    <col min="8457" max="8457" width="1" style="82" customWidth="1"/>
    <col min="8458" max="8458" width="19.6328125" style="82" customWidth="1"/>
    <col min="8459" max="8459" width="1" style="82" customWidth="1"/>
    <col min="8460" max="8460" width="19.6328125" style="82" customWidth="1"/>
    <col min="8461" max="8461" width="1" style="82" customWidth="1"/>
    <col min="8462" max="8462" width="19.6328125" style="82" customWidth="1"/>
    <col min="8463" max="8463" width="1" style="82" customWidth="1"/>
    <col min="8464" max="8464" width="16.6328125" style="82" customWidth="1"/>
    <col min="8465" max="8465" width="1" style="82" customWidth="1"/>
    <col min="8466" max="8701" width="9.36328125" style="82"/>
    <col min="8702" max="8702" width="51.36328125" style="82" customWidth="1"/>
    <col min="8703" max="8703" width="1" style="82" customWidth="1"/>
    <col min="8704" max="8704" width="18.6328125" style="82" customWidth="1"/>
    <col min="8705" max="8705" width="1" style="82" customWidth="1"/>
    <col min="8706" max="8706" width="19.6328125" style="82" customWidth="1"/>
    <col min="8707" max="8707" width="1" style="82" customWidth="1"/>
    <col min="8708" max="8708" width="19.6328125" style="82" customWidth="1"/>
    <col min="8709" max="8709" width="1" style="82" customWidth="1"/>
    <col min="8710" max="8710" width="19.6328125" style="82" customWidth="1"/>
    <col min="8711" max="8711" width="1" style="82" customWidth="1"/>
    <col min="8712" max="8712" width="19.6328125" style="82" customWidth="1"/>
    <col min="8713" max="8713" width="1" style="82" customWidth="1"/>
    <col min="8714" max="8714" width="19.6328125" style="82" customWidth="1"/>
    <col min="8715" max="8715" width="1" style="82" customWidth="1"/>
    <col min="8716" max="8716" width="19.6328125" style="82" customWidth="1"/>
    <col min="8717" max="8717" width="1" style="82" customWidth="1"/>
    <col min="8718" max="8718" width="19.6328125" style="82" customWidth="1"/>
    <col min="8719" max="8719" width="1" style="82" customWidth="1"/>
    <col min="8720" max="8720" width="16.6328125" style="82" customWidth="1"/>
    <col min="8721" max="8721" width="1" style="82" customWidth="1"/>
    <col min="8722" max="8957" width="9.36328125" style="82"/>
    <col min="8958" max="8958" width="51.36328125" style="82" customWidth="1"/>
    <col min="8959" max="8959" width="1" style="82" customWidth="1"/>
    <col min="8960" max="8960" width="18.6328125" style="82" customWidth="1"/>
    <col min="8961" max="8961" width="1" style="82" customWidth="1"/>
    <col min="8962" max="8962" width="19.6328125" style="82" customWidth="1"/>
    <col min="8963" max="8963" width="1" style="82" customWidth="1"/>
    <col min="8964" max="8964" width="19.6328125" style="82" customWidth="1"/>
    <col min="8965" max="8965" width="1" style="82" customWidth="1"/>
    <col min="8966" max="8966" width="19.6328125" style="82" customWidth="1"/>
    <col min="8967" max="8967" width="1" style="82" customWidth="1"/>
    <col min="8968" max="8968" width="19.6328125" style="82" customWidth="1"/>
    <col min="8969" max="8969" width="1" style="82" customWidth="1"/>
    <col min="8970" max="8970" width="19.6328125" style="82" customWidth="1"/>
    <col min="8971" max="8971" width="1" style="82" customWidth="1"/>
    <col min="8972" max="8972" width="19.6328125" style="82" customWidth="1"/>
    <col min="8973" max="8973" width="1" style="82" customWidth="1"/>
    <col min="8974" max="8974" width="19.6328125" style="82" customWidth="1"/>
    <col min="8975" max="8975" width="1" style="82" customWidth="1"/>
    <col min="8976" max="8976" width="16.6328125" style="82" customWidth="1"/>
    <col min="8977" max="8977" width="1" style="82" customWidth="1"/>
    <col min="8978" max="9213" width="9.36328125" style="82"/>
    <col min="9214" max="9214" width="51.36328125" style="82" customWidth="1"/>
    <col min="9215" max="9215" width="1" style="82" customWidth="1"/>
    <col min="9216" max="9216" width="18.6328125" style="82" customWidth="1"/>
    <col min="9217" max="9217" width="1" style="82" customWidth="1"/>
    <col min="9218" max="9218" width="19.6328125" style="82" customWidth="1"/>
    <col min="9219" max="9219" width="1" style="82" customWidth="1"/>
    <col min="9220" max="9220" width="19.6328125" style="82" customWidth="1"/>
    <col min="9221" max="9221" width="1" style="82" customWidth="1"/>
    <col min="9222" max="9222" width="19.6328125" style="82" customWidth="1"/>
    <col min="9223" max="9223" width="1" style="82" customWidth="1"/>
    <col min="9224" max="9224" width="19.6328125" style="82" customWidth="1"/>
    <col min="9225" max="9225" width="1" style="82" customWidth="1"/>
    <col min="9226" max="9226" width="19.6328125" style="82" customWidth="1"/>
    <col min="9227" max="9227" width="1" style="82" customWidth="1"/>
    <col min="9228" max="9228" width="19.6328125" style="82" customWidth="1"/>
    <col min="9229" max="9229" width="1" style="82" customWidth="1"/>
    <col min="9230" max="9230" width="19.6328125" style="82" customWidth="1"/>
    <col min="9231" max="9231" width="1" style="82" customWidth="1"/>
    <col min="9232" max="9232" width="16.6328125" style="82" customWidth="1"/>
    <col min="9233" max="9233" width="1" style="82" customWidth="1"/>
    <col min="9234" max="9469" width="9.36328125" style="82"/>
    <col min="9470" max="9470" width="51.36328125" style="82" customWidth="1"/>
    <col min="9471" max="9471" width="1" style="82" customWidth="1"/>
    <col min="9472" max="9472" width="18.6328125" style="82" customWidth="1"/>
    <col min="9473" max="9473" width="1" style="82" customWidth="1"/>
    <col min="9474" max="9474" width="19.6328125" style="82" customWidth="1"/>
    <col min="9475" max="9475" width="1" style="82" customWidth="1"/>
    <col min="9476" max="9476" width="19.6328125" style="82" customWidth="1"/>
    <col min="9477" max="9477" width="1" style="82" customWidth="1"/>
    <col min="9478" max="9478" width="19.6328125" style="82" customWidth="1"/>
    <col min="9479" max="9479" width="1" style="82" customWidth="1"/>
    <col min="9480" max="9480" width="19.6328125" style="82" customWidth="1"/>
    <col min="9481" max="9481" width="1" style="82" customWidth="1"/>
    <col min="9482" max="9482" width="19.6328125" style="82" customWidth="1"/>
    <col min="9483" max="9483" width="1" style="82" customWidth="1"/>
    <col min="9484" max="9484" width="19.6328125" style="82" customWidth="1"/>
    <col min="9485" max="9485" width="1" style="82" customWidth="1"/>
    <col min="9486" max="9486" width="19.6328125" style="82" customWidth="1"/>
    <col min="9487" max="9487" width="1" style="82" customWidth="1"/>
    <col min="9488" max="9488" width="16.6328125" style="82" customWidth="1"/>
    <col min="9489" max="9489" width="1" style="82" customWidth="1"/>
    <col min="9490" max="9725" width="9.36328125" style="82"/>
    <col min="9726" max="9726" width="51.36328125" style="82" customWidth="1"/>
    <col min="9727" max="9727" width="1" style="82" customWidth="1"/>
    <col min="9728" max="9728" width="18.6328125" style="82" customWidth="1"/>
    <col min="9729" max="9729" width="1" style="82" customWidth="1"/>
    <col min="9730" max="9730" width="19.6328125" style="82" customWidth="1"/>
    <col min="9731" max="9731" width="1" style="82" customWidth="1"/>
    <col min="9732" max="9732" width="19.6328125" style="82" customWidth="1"/>
    <col min="9733" max="9733" width="1" style="82" customWidth="1"/>
    <col min="9734" max="9734" width="19.6328125" style="82" customWidth="1"/>
    <col min="9735" max="9735" width="1" style="82" customWidth="1"/>
    <col min="9736" max="9736" width="19.6328125" style="82" customWidth="1"/>
    <col min="9737" max="9737" width="1" style="82" customWidth="1"/>
    <col min="9738" max="9738" width="19.6328125" style="82" customWidth="1"/>
    <col min="9739" max="9739" width="1" style="82" customWidth="1"/>
    <col min="9740" max="9740" width="19.6328125" style="82" customWidth="1"/>
    <col min="9741" max="9741" width="1" style="82" customWidth="1"/>
    <col min="9742" max="9742" width="19.6328125" style="82" customWidth="1"/>
    <col min="9743" max="9743" width="1" style="82" customWidth="1"/>
    <col min="9744" max="9744" width="16.6328125" style="82" customWidth="1"/>
    <col min="9745" max="9745" width="1" style="82" customWidth="1"/>
    <col min="9746" max="9981" width="9.36328125" style="82"/>
    <col min="9982" max="9982" width="51.36328125" style="82" customWidth="1"/>
    <col min="9983" max="9983" width="1" style="82" customWidth="1"/>
    <col min="9984" max="9984" width="18.6328125" style="82" customWidth="1"/>
    <col min="9985" max="9985" width="1" style="82" customWidth="1"/>
    <col min="9986" max="9986" width="19.6328125" style="82" customWidth="1"/>
    <col min="9987" max="9987" width="1" style="82" customWidth="1"/>
    <col min="9988" max="9988" width="19.6328125" style="82" customWidth="1"/>
    <col min="9989" max="9989" width="1" style="82" customWidth="1"/>
    <col min="9990" max="9990" width="19.6328125" style="82" customWidth="1"/>
    <col min="9991" max="9991" width="1" style="82" customWidth="1"/>
    <col min="9992" max="9992" width="19.6328125" style="82" customWidth="1"/>
    <col min="9993" max="9993" width="1" style="82" customWidth="1"/>
    <col min="9994" max="9994" width="19.6328125" style="82" customWidth="1"/>
    <col min="9995" max="9995" width="1" style="82" customWidth="1"/>
    <col min="9996" max="9996" width="19.6328125" style="82" customWidth="1"/>
    <col min="9997" max="9997" width="1" style="82" customWidth="1"/>
    <col min="9998" max="9998" width="19.6328125" style="82" customWidth="1"/>
    <col min="9999" max="9999" width="1" style="82" customWidth="1"/>
    <col min="10000" max="10000" width="16.6328125" style="82" customWidth="1"/>
    <col min="10001" max="10001" width="1" style="82" customWidth="1"/>
    <col min="10002" max="10237" width="9.36328125" style="82"/>
    <col min="10238" max="10238" width="51.36328125" style="82" customWidth="1"/>
    <col min="10239" max="10239" width="1" style="82" customWidth="1"/>
    <col min="10240" max="10240" width="18.6328125" style="82" customWidth="1"/>
    <col min="10241" max="10241" width="1" style="82" customWidth="1"/>
    <col min="10242" max="10242" width="19.6328125" style="82" customWidth="1"/>
    <col min="10243" max="10243" width="1" style="82" customWidth="1"/>
    <col min="10244" max="10244" width="19.6328125" style="82" customWidth="1"/>
    <col min="10245" max="10245" width="1" style="82" customWidth="1"/>
    <col min="10246" max="10246" width="19.6328125" style="82" customWidth="1"/>
    <col min="10247" max="10247" width="1" style="82" customWidth="1"/>
    <col min="10248" max="10248" width="19.6328125" style="82" customWidth="1"/>
    <col min="10249" max="10249" width="1" style="82" customWidth="1"/>
    <col min="10250" max="10250" width="19.6328125" style="82" customWidth="1"/>
    <col min="10251" max="10251" width="1" style="82" customWidth="1"/>
    <col min="10252" max="10252" width="19.6328125" style="82" customWidth="1"/>
    <col min="10253" max="10253" width="1" style="82" customWidth="1"/>
    <col min="10254" max="10254" width="19.6328125" style="82" customWidth="1"/>
    <col min="10255" max="10255" width="1" style="82" customWidth="1"/>
    <col min="10256" max="10256" width="16.6328125" style="82" customWidth="1"/>
    <col min="10257" max="10257" width="1" style="82" customWidth="1"/>
    <col min="10258" max="10493" width="9.36328125" style="82"/>
    <col min="10494" max="10494" width="51.36328125" style="82" customWidth="1"/>
    <col min="10495" max="10495" width="1" style="82" customWidth="1"/>
    <col min="10496" max="10496" width="18.6328125" style="82" customWidth="1"/>
    <col min="10497" max="10497" width="1" style="82" customWidth="1"/>
    <col min="10498" max="10498" width="19.6328125" style="82" customWidth="1"/>
    <col min="10499" max="10499" width="1" style="82" customWidth="1"/>
    <col min="10500" max="10500" width="19.6328125" style="82" customWidth="1"/>
    <col min="10501" max="10501" width="1" style="82" customWidth="1"/>
    <col min="10502" max="10502" width="19.6328125" style="82" customWidth="1"/>
    <col min="10503" max="10503" width="1" style="82" customWidth="1"/>
    <col min="10504" max="10504" width="19.6328125" style="82" customWidth="1"/>
    <col min="10505" max="10505" width="1" style="82" customWidth="1"/>
    <col min="10506" max="10506" width="19.6328125" style="82" customWidth="1"/>
    <col min="10507" max="10507" width="1" style="82" customWidth="1"/>
    <col min="10508" max="10508" width="19.6328125" style="82" customWidth="1"/>
    <col min="10509" max="10509" width="1" style="82" customWidth="1"/>
    <col min="10510" max="10510" width="19.6328125" style="82" customWidth="1"/>
    <col min="10511" max="10511" width="1" style="82" customWidth="1"/>
    <col min="10512" max="10512" width="16.6328125" style="82" customWidth="1"/>
    <col min="10513" max="10513" width="1" style="82" customWidth="1"/>
    <col min="10514" max="10749" width="9.36328125" style="82"/>
    <col min="10750" max="10750" width="51.36328125" style="82" customWidth="1"/>
    <col min="10751" max="10751" width="1" style="82" customWidth="1"/>
    <col min="10752" max="10752" width="18.6328125" style="82" customWidth="1"/>
    <col min="10753" max="10753" width="1" style="82" customWidth="1"/>
    <col min="10754" max="10754" width="19.6328125" style="82" customWidth="1"/>
    <col min="10755" max="10755" width="1" style="82" customWidth="1"/>
    <col min="10756" max="10756" width="19.6328125" style="82" customWidth="1"/>
    <col min="10757" max="10757" width="1" style="82" customWidth="1"/>
    <col min="10758" max="10758" width="19.6328125" style="82" customWidth="1"/>
    <col min="10759" max="10759" width="1" style="82" customWidth="1"/>
    <col min="10760" max="10760" width="19.6328125" style="82" customWidth="1"/>
    <col min="10761" max="10761" width="1" style="82" customWidth="1"/>
    <col min="10762" max="10762" width="19.6328125" style="82" customWidth="1"/>
    <col min="10763" max="10763" width="1" style="82" customWidth="1"/>
    <col min="10764" max="10764" width="19.6328125" style="82" customWidth="1"/>
    <col min="10765" max="10765" width="1" style="82" customWidth="1"/>
    <col min="10766" max="10766" width="19.6328125" style="82" customWidth="1"/>
    <col min="10767" max="10767" width="1" style="82" customWidth="1"/>
    <col min="10768" max="10768" width="16.6328125" style="82" customWidth="1"/>
    <col min="10769" max="10769" width="1" style="82" customWidth="1"/>
    <col min="10770" max="11005" width="9.36328125" style="82"/>
    <col min="11006" max="11006" width="51.36328125" style="82" customWidth="1"/>
    <col min="11007" max="11007" width="1" style="82" customWidth="1"/>
    <col min="11008" max="11008" width="18.6328125" style="82" customWidth="1"/>
    <col min="11009" max="11009" width="1" style="82" customWidth="1"/>
    <col min="11010" max="11010" width="19.6328125" style="82" customWidth="1"/>
    <col min="11011" max="11011" width="1" style="82" customWidth="1"/>
    <col min="11012" max="11012" width="19.6328125" style="82" customWidth="1"/>
    <col min="11013" max="11013" width="1" style="82" customWidth="1"/>
    <col min="11014" max="11014" width="19.6328125" style="82" customWidth="1"/>
    <col min="11015" max="11015" width="1" style="82" customWidth="1"/>
    <col min="11016" max="11016" width="19.6328125" style="82" customWidth="1"/>
    <col min="11017" max="11017" width="1" style="82" customWidth="1"/>
    <col min="11018" max="11018" width="19.6328125" style="82" customWidth="1"/>
    <col min="11019" max="11019" width="1" style="82" customWidth="1"/>
    <col min="11020" max="11020" width="19.6328125" style="82" customWidth="1"/>
    <col min="11021" max="11021" width="1" style="82" customWidth="1"/>
    <col min="11022" max="11022" width="19.6328125" style="82" customWidth="1"/>
    <col min="11023" max="11023" width="1" style="82" customWidth="1"/>
    <col min="11024" max="11024" width="16.6328125" style="82" customWidth="1"/>
    <col min="11025" max="11025" width="1" style="82" customWidth="1"/>
    <col min="11026" max="11261" width="9.36328125" style="82"/>
    <col min="11262" max="11262" width="51.36328125" style="82" customWidth="1"/>
    <col min="11263" max="11263" width="1" style="82" customWidth="1"/>
    <col min="11264" max="11264" width="18.6328125" style="82" customWidth="1"/>
    <col min="11265" max="11265" width="1" style="82" customWidth="1"/>
    <col min="11266" max="11266" width="19.6328125" style="82" customWidth="1"/>
    <col min="11267" max="11267" width="1" style="82" customWidth="1"/>
    <col min="11268" max="11268" width="19.6328125" style="82" customWidth="1"/>
    <col min="11269" max="11269" width="1" style="82" customWidth="1"/>
    <col min="11270" max="11270" width="19.6328125" style="82" customWidth="1"/>
    <col min="11271" max="11271" width="1" style="82" customWidth="1"/>
    <col min="11272" max="11272" width="19.6328125" style="82" customWidth="1"/>
    <col min="11273" max="11273" width="1" style="82" customWidth="1"/>
    <col min="11274" max="11274" width="19.6328125" style="82" customWidth="1"/>
    <col min="11275" max="11275" width="1" style="82" customWidth="1"/>
    <col min="11276" max="11276" width="19.6328125" style="82" customWidth="1"/>
    <col min="11277" max="11277" width="1" style="82" customWidth="1"/>
    <col min="11278" max="11278" width="19.6328125" style="82" customWidth="1"/>
    <col min="11279" max="11279" width="1" style="82" customWidth="1"/>
    <col min="11280" max="11280" width="16.6328125" style="82" customWidth="1"/>
    <col min="11281" max="11281" width="1" style="82" customWidth="1"/>
    <col min="11282" max="11517" width="9.36328125" style="82"/>
    <col min="11518" max="11518" width="51.36328125" style="82" customWidth="1"/>
    <col min="11519" max="11519" width="1" style="82" customWidth="1"/>
    <col min="11520" max="11520" width="18.6328125" style="82" customWidth="1"/>
    <col min="11521" max="11521" width="1" style="82" customWidth="1"/>
    <col min="11522" max="11522" width="19.6328125" style="82" customWidth="1"/>
    <col min="11523" max="11523" width="1" style="82" customWidth="1"/>
    <col min="11524" max="11524" width="19.6328125" style="82" customWidth="1"/>
    <col min="11525" max="11525" width="1" style="82" customWidth="1"/>
    <col min="11526" max="11526" width="19.6328125" style="82" customWidth="1"/>
    <col min="11527" max="11527" width="1" style="82" customWidth="1"/>
    <col min="11528" max="11528" width="19.6328125" style="82" customWidth="1"/>
    <col min="11529" max="11529" width="1" style="82" customWidth="1"/>
    <col min="11530" max="11530" width="19.6328125" style="82" customWidth="1"/>
    <col min="11531" max="11531" width="1" style="82" customWidth="1"/>
    <col min="11532" max="11532" width="19.6328125" style="82" customWidth="1"/>
    <col min="11533" max="11533" width="1" style="82" customWidth="1"/>
    <col min="11534" max="11534" width="19.6328125" style="82" customWidth="1"/>
    <col min="11535" max="11535" width="1" style="82" customWidth="1"/>
    <col min="11536" max="11536" width="16.6328125" style="82" customWidth="1"/>
    <col min="11537" max="11537" width="1" style="82" customWidth="1"/>
    <col min="11538" max="11773" width="9.36328125" style="82"/>
    <col min="11774" max="11774" width="51.36328125" style="82" customWidth="1"/>
    <col min="11775" max="11775" width="1" style="82" customWidth="1"/>
    <col min="11776" max="11776" width="18.6328125" style="82" customWidth="1"/>
    <col min="11777" max="11777" width="1" style="82" customWidth="1"/>
    <col min="11778" max="11778" width="19.6328125" style="82" customWidth="1"/>
    <col min="11779" max="11779" width="1" style="82" customWidth="1"/>
    <col min="11780" max="11780" width="19.6328125" style="82" customWidth="1"/>
    <col min="11781" max="11781" width="1" style="82" customWidth="1"/>
    <col min="11782" max="11782" width="19.6328125" style="82" customWidth="1"/>
    <col min="11783" max="11783" width="1" style="82" customWidth="1"/>
    <col min="11784" max="11784" width="19.6328125" style="82" customWidth="1"/>
    <col min="11785" max="11785" width="1" style="82" customWidth="1"/>
    <col min="11786" max="11786" width="19.6328125" style="82" customWidth="1"/>
    <col min="11787" max="11787" width="1" style="82" customWidth="1"/>
    <col min="11788" max="11788" width="19.6328125" style="82" customWidth="1"/>
    <col min="11789" max="11789" width="1" style="82" customWidth="1"/>
    <col min="11790" max="11790" width="19.6328125" style="82" customWidth="1"/>
    <col min="11791" max="11791" width="1" style="82" customWidth="1"/>
    <col min="11792" max="11792" width="16.6328125" style="82" customWidth="1"/>
    <col min="11793" max="11793" width="1" style="82" customWidth="1"/>
    <col min="11794" max="12029" width="9.36328125" style="82"/>
    <col min="12030" max="12030" width="51.36328125" style="82" customWidth="1"/>
    <col min="12031" max="12031" width="1" style="82" customWidth="1"/>
    <col min="12032" max="12032" width="18.6328125" style="82" customWidth="1"/>
    <col min="12033" max="12033" width="1" style="82" customWidth="1"/>
    <col min="12034" max="12034" width="19.6328125" style="82" customWidth="1"/>
    <col min="12035" max="12035" width="1" style="82" customWidth="1"/>
    <col min="12036" max="12036" width="19.6328125" style="82" customWidth="1"/>
    <col min="12037" max="12037" width="1" style="82" customWidth="1"/>
    <col min="12038" max="12038" width="19.6328125" style="82" customWidth="1"/>
    <col min="12039" max="12039" width="1" style="82" customWidth="1"/>
    <col min="12040" max="12040" width="19.6328125" style="82" customWidth="1"/>
    <col min="12041" max="12041" width="1" style="82" customWidth="1"/>
    <col min="12042" max="12042" width="19.6328125" style="82" customWidth="1"/>
    <col min="12043" max="12043" width="1" style="82" customWidth="1"/>
    <col min="12044" max="12044" width="19.6328125" style="82" customWidth="1"/>
    <col min="12045" max="12045" width="1" style="82" customWidth="1"/>
    <col min="12046" max="12046" width="19.6328125" style="82" customWidth="1"/>
    <col min="12047" max="12047" width="1" style="82" customWidth="1"/>
    <col min="12048" max="12048" width="16.6328125" style="82" customWidth="1"/>
    <col min="12049" max="12049" width="1" style="82" customWidth="1"/>
    <col min="12050" max="12285" width="9.36328125" style="82"/>
    <col min="12286" max="12286" width="51.36328125" style="82" customWidth="1"/>
    <col min="12287" max="12287" width="1" style="82" customWidth="1"/>
    <col min="12288" max="12288" width="18.6328125" style="82" customWidth="1"/>
    <col min="12289" max="12289" width="1" style="82" customWidth="1"/>
    <col min="12290" max="12290" width="19.6328125" style="82" customWidth="1"/>
    <col min="12291" max="12291" width="1" style="82" customWidth="1"/>
    <col min="12292" max="12292" width="19.6328125" style="82" customWidth="1"/>
    <col min="12293" max="12293" width="1" style="82" customWidth="1"/>
    <col min="12294" max="12294" width="19.6328125" style="82" customWidth="1"/>
    <col min="12295" max="12295" width="1" style="82" customWidth="1"/>
    <col min="12296" max="12296" width="19.6328125" style="82" customWidth="1"/>
    <col min="12297" max="12297" width="1" style="82" customWidth="1"/>
    <col min="12298" max="12298" width="19.6328125" style="82" customWidth="1"/>
    <col min="12299" max="12299" width="1" style="82" customWidth="1"/>
    <col min="12300" max="12300" width="19.6328125" style="82" customWidth="1"/>
    <col min="12301" max="12301" width="1" style="82" customWidth="1"/>
    <col min="12302" max="12302" width="19.6328125" style="82" customWidth="1"/>
    <col min="12303" max="12303" width="1" style="82" customWidth="1"/>
    <col min="12304" max="12304" width="16.6328125" style="82" customWidth="1"/>
    <col min="12305" max="12305" width="1" style="82" customWidth="1"/>
    <col min="12306" max="12541" width="9.36328125" style="82"/>
    <col min="12542" max="12542" width="51.36328125" style="82" customWidth="1"/>
    <col min="12543" max="12543" width="1" style="82" customWidth="1"/>
    <col min="12544" max="12544" width="18.6328125" style="82" customWidth="1"/>
    <col min="12545" max="12545" width="1" style="82" customWidth="1"/>
    <col min="12546" max="12546" width="19.6328125" style="82" customWidth="1"/>
    <col min="12547" max="12547" width="1" style="82" customWidth="1"/>
    <col min="12548" max="12548" width="19.6328125" style="82" customWidth="1"/>
    <col min="12549" max="12549" width="1" style="82" customWidth="1"/>
    <col min="12550" max="12550" width="19.6328125" style="82" customWidth="1"/>
    <col min="12551" max="12551" width="1" style="82" customWidth="1"/>
    <col min="12552" max="12552" width="19.6328125" style="82" customWidth="1"/>
    <col min="12553" max="12553" width="1" style="82" customWidth="1"/>
    <col min="12554" max="12554" width="19.6328125" style="82" customWidth="1"/>
    <col min="12555" max="12555" width="1" style="82" customWidth="1"/>
    <col min="12556" max="12556" width="19.6328125" style="82" customWidth="1"/>
    <col min="12557" max="12557" width="1" style="82" customWidth="1"/>
    <col min="12558" max="12558" width="19.6328125" style="82" customWidth="1"/>
    <col min="12559" max="12559" width="1" style="82" customWidth="1"/>
    <col min="12560" max="12560" width="16.6328125" style="82" customWidth="1"/>
    <col min="12561" max="12561" width="1" style="82" customWidth="1"/>
    <col min="12562" max="12797" width="9.36328125" style="82"/>
    <col min="12798" max="12798" width="51.36328125" style="82" customWidth="1"/>
    <col min="12799" max="12799" width="1" style="82" customWidth="1"/>
    <col min="12800" max="12800" width="18.6328125" style="82" customWidth="1"/>
    <col min="12801" max="12801" width="1" style="82" customWidth="1"/>
    <col min="12802" max="12802" width="19.6328125" style="82" customWidth="1"/>
    <col min="12803" max="12803" width="1" style="82" customWidth="1"/>
    <col min="12804" max="12804" width="19.6328125" style="82" customWidth="1"/>
    <col min="12805" max="12805" width="1" style="82" customWidth="1"/>
    <col min="12806" max="12806" width="19.6328125" style="82" customWidth="1"/>
    <col min="12807" max="12807" width="1" style="82" customWidth="1"/>
    <col min="12808" max="12808" width="19.6328125" style="82" customWidth="1"/>
    <col min="12809" max="12809" width="1" style="82" customWidth="1"/>
    <col min="12810" max="12810" width="19.6328125" style="82" customWidth="1"/>
    <col min="12811" max="12811" width="1" style="82" customWidth="1"/>
    <col min="12812" max="12812" width="19.6328125" style="82" customWidth="1"/>
    <col min="12813" max="12813" width="1" style="82" customWidth="1"/>
    <col min="12814" max="12814" width="19.6328125" style="82" customWidth="1"/>
    <col min="12815" max="12815" width="1" style="82" customWidth="1"/>
    <col min="12816" max="12816" width="16.6328125" style="82" customWidth="1"/>
    <col min="12817" max="12817" width="1" style="82" customWidth="1"/>
    <col min="12818" max="13053" width="9.36328125" style="82"/>
    <col min="13054" max="13054" width="51.36328125" style="82" customWidth="1"/>
    <col min="13055" max="13055" width="1" style="82" customWidth="1"/>
    <col min="13056" max="13056" width="18.6328125" style="82" customWidth="1"/>
    <col min="13057" max="13057" width="1" style="82" customWidth="1"/>
    <col min="13058" max="13058" width="19.6328125" style="82" customWidth="1"/>
    <col min="13059" max="13059" width="1" style="82" customWidth="1"/>
    <col min="13060" max="13060" width="19.6328125" style="82" customWidth="1"/>
    <col min="13061" max="13061" width="1" style="82" customWidth="1"/>
    <col min="13062" max="13062" width="19.6328125" style="82" customWidth="1"/>
    <col min="13063" max="13063" width="1" style="82" customWidth="1"/>
    <col min="13064" max="13064" width="19.6328125" style="82" customWidth="1"/>
    <col min="13065" max="13065" width="1" style="82" customWidth="1"/>
    <col min="13066" max="13066" width="19.6328125" style="82" customWidth="1"/>
    <col min="13067" max="13067" width="1" style="82" customWidth="1"/>
    <col min="13068" max="13068" width="19.6328125" style="82" customWidth="1"/>
    <col min="13069" max="13069" width="1" style="82" customWidth="1"/>
    <col min="13070" max="13070" width="19.6328125" style="82" customWidth="1"/>
    <col min="13071" max="13071" width="1" style="82" customWidth="1"/>
    <col min="13072" max="13072" width="16.6328125" style="82" customWidth="1"/>
    <col min="13073" max="13073" width="1" style="82" customWidth="1"/>
    <col min="13074" max="13309" width="9.36328125" style="82"/>
    <col min="13310" max="13310" width="51.36328125" style="82" customWidth="1"/>
    <col min="13311" max="13311" width="1" style="82" customWidth="1"/>
    <col min="13312" max="13312" width="18.6328125" style="82" customWidth="1"/>
    <col min="13313" max="13313" width="1" style="82" customWidth="1"/>
    <col min="13314" max="13314" width="19.6328125" style="82" customWidth="1"/>
    <col min="13315" max="13315" width="1" style="82" customWidth="1"/>
    <col min="13316" max="13316" width="19.6328125" style="82" customWidth="1"/>
    <col min="13317" max="13317" width="1" style="82" customWidth="1"/>
    <col min="13318" max="13318" width="19.6328125" style="82" customWidth="1"/>
    <col min="13319" max="13319" width="1" style="82" customWidth="1"/>
    <col min="13320" max="13320" width="19.6328125" style="82" customWidth="1"/>
    <col min="13321" max="13321" width="1" style="82" customWidth="1"/>
    <col min="13322" max="13322" width="19.6328125" style="82" customWidth="1"/>
    <col min="13323" max="13323" width="1" style="82" customWidth="1"/>
    <col min="13324" max="13324" width="19.6328125" style="82" customWidth="1"/>
    <col min="13325" max="13325" width="1" style="82" customWidth="1"/>
    <col min="13326" max="13326" width="19.6328125" style="82" customWidth="1"/>
    <col min="13327" max="13327" width="1" style="82" customWidth="1"/>
    <col min="13328" max="13328" width="16.6328125" style="82" customWidth="1"/>
    <col min="13329" max="13329" width="1" style="82" customWidth="1"/>
    <col min="13330" max="13565" width="9.36328125" style="82"/>
    <col min="13566" max="13566" width="51.36328125" style="82" customWidth="1"/>
    <col min="13567" max="13567" width="1" style="82" customWidth="1"/>
    <col min="13568" max="13568" width="18.6328125" style="82" customWidth="1"/>
    <col min="13569" max="13569" width="1" style="82" customWidth="1"/>
    <col min="13570" max="13570" width="19.6328125" style="82" customWidth="1"/>
    <col min="13571" max="13571" width="1" style="82" customWidth="1"/>
    <col min="13572" max="13572" width="19.6328125" style="82" customWidth="1"/>
    <col min="13573" max="13573" width="1" style="82" customWidth="1"/>
    <col min="13574" max="13574" width="19.6328125" style="82" customWidth="1"/>
    <col min="13575" max="13575" width="1" style="82" customWidth="1"/>
    <col min="13576" max="13576" width="19.6328125" style="82" customWidth="1"/>
    <col min="13577" max="13577" width="1" style="82" customWidth="1"/>
    <col min="13578" max="13578" width="19.6328125" style="82" customWidth="1"/>
    <col min="13579" max="13579" width="1" style="82" customWidth="1"/>
    <col min="13580" max="13580" width="19.6328125" style="82" customWidth="1"/>
    <col min="13581" max="13581" width="1" style="82" customWidth="1"/>
    <col min="13582" max="13582" width="19.6328125" style="82" customWidth="1"/>
    <col min="13583" max="13583" width="1" style="82" customWidth="1"/>
    <col min="13584" max="13584" width="16.6328125" style="82" customWidth="1"/>
    <col min="13585" max="13585" width="1" style="82" customWidth="1"/>
    <col min="13586" max="13821" width="9.36328125" style="82"/>
    <col min="13822" max="13822" width="51.36328125" style="82" customWidth="1"/>
    <col min="13823" max="13823" width="1" style="82" customWidth="1"/>
    <col min="13824" max="13824" width="18.6328125" style="82" customWidth="1"/>
    <col min="13825" max="13825" width="1" style="82" customWidth="1"/>
    <col min="13826" max="13826" width="19.6328125" style="82" customWidth="1"/>
    <col min="13827" max="13827" width="1" style="82" customWidth="1"/>
    <col min="13828" max="13828" width="19.6328125" style="82" customWidth="1"/>
    <col min="13829" max="13829" width="1" style="82" customWidth="1"/>
    <col min="13830" max="13830" width="19.6328125" style="82" customWidth="1"/>
    <col min="13831" max="13831" width="1" style="82" customWidth="1"/>
    <col min="13832" max="13832" width="19.6328125" style="82" customWidth="1"/>
    <col min="13833" max="13833" width="1" style="82" customWidth="1"/>
    <col min="13834" max="13834" width="19.6328125" style="82" customWidth="1"/>
    <col min="13835" max="13835" width="1" style="82" customWidth="1"/>
    <col min="13836" max="13836" width="19.6328125" style="82" customWidth="1"/>
    <col min="13837" max="13837" width="1" style="82" customWidth="1"/>
    <col min="13838" max="13838" width="19.6328125" style="82" customWidth="1"/>
    <col min="13839" max="13839" width="1" style="82" customWidth="1"/>
    <col min="13840" max="13840" width="16.6328125" style="82" customWidth="1"/>
    <col min="13841" max="13841" width="1" style="82" customWidth="1"/>
    <col min="13842" max="14077" width="9.36328125" style="82"/>
    <col min="14078" max="14078" width="51.36328125" style="82" customWidth="1"/>
    <col min="14079" max="14079" width="1" style="82" customWidth="1"/>
    <col min="14080" max="14080" width="18.6328125" style="82" customWidth="1"/>
    <col min="14081" max="14081" width="1" style="82" customWidth="1"/>
    <col min="14082" max="14082" width="19.6328125" style="82" customWidth="1"/>
    <col min="14083" max="14083" width="1" style="82" customWidth="1"/>
    <col min="14084" max="14084" width="19.6328125" style="82" customWidth="1"/>
    <col min="14085" max="14085" width="1" style="82" customWidth="1"/>
    <col min="14086" max="14086" width="19.6328125" style="82" customWidth="1"/>
    <col min="14087" max="14087" width="1" style="82" customWidth="1"/>
    <col min="14088" max="14088" width="19.6328125" style="82" customWidth="1"/>
    <col min="14089" max="14089" width="1" style="82" customWidth="1"/>
    <col min="14090" max="14090" width="19.6328125" style="82" customWidth="1"/>
    <col min="14091" max="14091" width="1" style="82" customWidth="1"/>
    <col min="14092" max="14092" width="19.6328125" style="82" customWidth="1"/>
    <col min="14093" max="14093" width="1" style="82" customWidth="1"/>
    <col min="14094" max="14094" width="19.6328125" style="82" customWidth="1"/>
    <col min="14095" max="14095" width="1" style="82" customWidth="1"/>
    <col min="14096" max="14096" width="16.6328125" style="82" customWidth="1"/>
    <col min="14097" max="14097" width="1" style="82" customWidth="1"/>
    <col min="14098" max="14333" width="9.36328125" style="82"/>
    <col min="14334" max="14334" width="51.36328125" style="82" customWidth="1"/>
    <col min="14335" max="14335" width="1" style="82" customWidth="1"/>
    <col min="14336" max="14336" width="18.6328125" style="82" customWidth="1"/>
    <col min="14337" max="14337" width="1" style="82" customWidth="1"/>
    <col min="14338" max="14338" width="19.6328125" style="82" customWidth="1"/>
    <col min="14339" max="14339" width="1" style="82" customWidth="1"/>
    <col min="14340" max="14340" width="19.6328125" style="82" customWidth="1"/>
    <col min="14341" max="14341" width="1" style="82" customWidth="1"/>
    <col min="14342" max="14342" width="19.6328125" style="82" customWidth="1"/>
    <col min="14343" max="14343" width="1" style="82" customWidth="1"/>
    <col min="14344" max="14344" width="19.6328125" style="82" customWidth="1"/>
    <col min="14345" max="14345" width="1" style="82" customWidth="1"/>
    <col min="14346" max="14346" width="19.6328125" style="82" customWidth="1"/>
    <col min="14347" max="14347" width="1" style="82" customWidth="1"/>
    <col min="14348" max="14348" width="19.6328125" style="82" customWidth="1"/>
    <col min="14349" max="14349" width="1" style="82" customWidth="1"/>
    <col min="14350" max="14350" width="19.6328125" style="82" customWidth="1"/>
    <col min="14351" max="14351" width="1" style="82" customWidth="1"/>
    <col min="14352" max="14352" width="16.6328125" style="82" customWidth="1"/>
    <col min="14353" max="14353" width="1" style="82" customWidth="1"/>
    <col min="14354" max="14589" width="9.36328125" style="82"/>
    <col min="14590" max="14590" width="51.36328125" style="82" customWidth="1"/>
    <col min="14591" max="14591" width="1" style="82" customWidth="1"/>
    <col min="14592" max="14592" width="18.6328125" style="82" customWidth="1"/>
    <col min="14593" max="14593" width="1" style="82" customWidth="1"/>
    <col min="14594" max="14594" width="19.6328125" style="82" customWidth="1"/>
    <col min="14595" max="14595" width="1" style="82" customWidth="1"/>
    <col min="14596" max="14596" width="19.6328125" style="82" customWidth="1"/>
    <col min="14597" max="14597" width="1" style="82" customWidth="1"/>
    <col min="14598" max="14598" width="19.6328125" style="82" customWidth="1"/>
    <col min="14599" max="14599" width="1" style="82" customWidth="1"/>
    <col min="14600" max="14600" width="19.6328125" style="82" customWidth="1"/>
    <col min="14601" max="14601" width="1" style="82" customWidth="1"/>
    <col min="14602" max="14602" width="19.6328125" style="82" customWidth="1"/>
    <col min="14603" max="14603" width="1" style="82" customWidth="1"/>
    <col min="14604" max="14604" width="19.6328125" style="82" customWidth="1"/>
    <col min="14605" max="14605" width="1" style="82" customWidth="1"/>
    <col min="14606" max="14606" width="19.6328125" style="82" customWidth="1"/>
    <col min="14607" max="14607" width="1" style="82" customWidth="1"/>
    <col min="14608" max="14608" width="16.6328125" style="82" customWidth="1"/>
    <col min="14609" max="14609" width="1" style="82" customWidth="1"/>
    <col min="14610" max="14845" width="9.36328125" style="82"/>
    <col min="14846" max="14846" width="51.36328125" style="82" customWidth="1"/>
    <col min="14847" max="14847" width="1" style="82" customWidth="1"/>
    <col min="14848" max="14848" width="18.6328125" style="82" customWidth="1"/>
    <col min="14849" max="14849" width="1" style="82" customWidth="1"/>
    <col min="14850" max="14850" width="19.6328125" style="82" customWidth="1"/>
    <col min="14851" max="14851" width="1" style="82" customWidth="1"/>
    <col min="14852" max="14852" width="19.6328125" style="82" customWidth="1"/>
    <col min="14853" max="14853" width="1" style="82" customWidth="1"/>
    <col min="14854" max="14854" width="19.6328125" style="82" customWidth="1"/>
    <col min="14855" max="14855" width="1" style="82" customWidth="1"/>
    <col min="14856" max="14856" width="19.6328125" style="82" customWidth="1"/>
    <col min="14857" max="14857" width="1" style="82" customWidth="1"/>
    <col min="14858" max="14858" width="19.6328125" style="82" customWidth="1"/>
    <col min="14859" max="14859" width="1" style="82" customWidth="1"/>
    <col min="14860" max="14860" width="19.6328125" style="82" customWidth="1"/>
    <col min="14861" max="14861" width="1" style="82" customWidth="1"/>
    <col min="14862" max="14862" width="19.6328125" style="82" customWidth="1"/>
    <col min="14863" max="14863" width="1" style="82" customWidth="1"/>
    <col min="14864" max="14864" width="16.6328125" style="82" customWidth="1"/>
    <col min="14865" max="14865" width="1" style="82" customWidth="1"/>
    <col min="14866" max="15101" width="9.36328125" style="82"/>
    <col min="15102" max="15102" width="51.36328125" style="82" customWidth="1"/>
    <col min="15103" max="15103" width="1" style="82" customWidth="1"/>
    <col min="15104" max="15104" width="18.6328125" style="82" customWidth="1"/>
    <col min="15105" max="15105" width="1" style="82" customWidth="1"/>
    <col min="15106" max="15106" width="19.6328125" style="82" customWidth="1"/>
    <col min="15107" max="15107" width="1" style="82" customWidth="1"/>
    <col min="15108" max="15108" width="19.6328125" style="82" customWidth="1"/>
    <col min="15109" max="15109" width="1" style="82" customWidth="1"/>
    <col min="15110" max="15110" width="19.6328125" style="82" customWidth="1"/>
    <col min="15111" max="15111" width="1" style="82" customWidth="1"/>
    <col min="15112" max="15112" width="19.6328125" style="82" customWidth="1"/>
    <col min="15113" max="15113" width="1" style="82" customWidth="1"/>
    <col min="15114" max="15114" width="19.6328125" style="82" customWidth="1"/>
    <col min="15115" max="15115" width="1" style="82" customWidth="1"/>
    <col min="15116" max="15116" width="19.6328125" style="82" customWidth="1"/>
    <col min="15117" max="15117" width="1" style="82" customWidth="1"/>
    <col min="15118" max="15118" width="19.6328125" style="82" customWidth="1"/>
    <col min="15119" max="15119" width="1" style="82" customWidth="1"/>
    <col min="15120" max="15120" width="16.6328125" style="82" customWidth="1"/>
    <col min="15121" max="15121" width="1" style="82" customWidth="1"/>
    <col min="15122" max="15357" width="9.36328125" style="82"/>
    <col min="15358" max="15358" width="51.36328125" style="82" customWidth="1"/>
    <col min="15359" max="15359" width="1" style="82" customWidth="1"/>
    <col min="15360" max="15360" width="18.6328125" style="82" customWidth="1"/>
    <col min="15361" max="15361" width="1" style="82" customWidth="1"/>
    <col min="15362" max="15362" width="19.6328125" style="82" customWidth="1"/>
    <col min="15363" max="15363" width="1" style="82" customWidth="1"/>
    <col min="15364" max="15364" width="19.6328125" style="82" customWidth="1"/>
    <col min="15365" max="15365" width="1" style="82" customWidth="1"/>
    <col min="15366" max="15366" width="19.6328125" style="82" customWidth="1"/>
    <col min="15367" max="15367" width="1" style="82" customWidth="1"/>
    <col min="15368" max="15368" width="19.6328125" style="82" customWidth="1"/>
    <col min="15369" max="15369" width="1" style="82" customWidth="1"/>
    <col min="15370" max="15370" width="19.6328125" style="82" customWidth="1"/>
    <col min="15371" max="15371" width="1" style="82" customWidth="1"/>
    <col min="15372" max="15372" width="19.6328125" style="82" customWidth="1"/>
    <col min="15373" max="15373" width="1" style="82" customWidth="1"/>
    <col min="15374" max="15374" width="19.6328125" style="82" customWidth="1"/>
    <col min="15375" max="15375" width="1" style="82" customWidth="1"/>
    <col min="15376" max="15376" width="16.6328125" style="82" customWidth="1"/>
    <col min="15377" max="15377" width="1" style="82" customWidth="1"/>
    <col min="15378" max="15613" width="9.36328125" style="82"/>
    <col min="15614" max="15614" width="51.36328125" style="82" customWidth="1"/>
    <col min="15615" max="15615" width="1" style="82" customWidth="1"/>
    <col min="15616" max="15616" width="18.6328125" style="82" customWidth="1"/>
    <col min="15617" max="15617" width="1" style="82" customWidth="1"/>
    <col min="15618" max="15618" width="19.6328125" style="82" customWidth="1"/>
    <col min="15619" max="15619" width="1" style="82" customWidth="1"/>
    <col min="15620" max="15620" width="19.6328125" style="82" customWidth="1"/>
    <col min="15621" max="15621" width="1" style="82" customWidth="1"/>
    <col min="15622" max="15622" width="19.6328125" style="82" customWidth="1"/>
    <col min="15623" max="15623" width="1" style="82" customWidth="1"/>
    <col min="15624" max="15624" width="19.6328125" style="82" customWidth="1"/>
    <col min="15625" max="15625" width="1" style="82" customWidth="1"/>
    <col min="15626" max="15626" width="19.6328125" style="82" customWidth="1"/>
    <col min="15627" max="15627" width="1" style="82" customWidth="1"/>
    <col min="15628" max="15628" width="19.6328125" style="82" customWidth="1"/>
    <col min="15629" max="15629" width="1" style="82" customWidth="1"/>
    <col min="15630" max="15630" width="19.6328125" style="82" customWidth="1"/>
    <col min="15631" max="15631" width="1" style="82" customWidth="1"/>
    <col min="15632" max="15632" width="16.6328125" style="82" customWidth="1"/>
    <col min="15633" max="15633" width="1" style="82" customWidth="1"/>
    <col min="15634" max="15869" width="9.36328125" style="82"/>
    <col min="15870" max="15870" width="51.36328125" style="82" customWidth="1"/>
    <col min="15871" max="15871" width="1" style="82" customWidth="1"/>
    <col min="15872" max="15872" width="18.6328125" style="82" customWidth="1"/>
    <col min="15873" max="15873" width="1" style="82" customWidth="1"/>
    <col min="15874" max="15874" width="19.6328125" style="82" customWidth="1"/>
    <col min="15875" max="15875" width="1" style="82" customWidth="1"/>
    <col min="15876" max="15876" width="19.6328125" style="82" customWidth="1"/>
    <col min="15877" max="15877" width="1" style="82" customWidth="1"/>
    <col min="15878" max="15878" width="19.6328125" style="82" customWidth="1"/>
    <col min="15879" max="15879" width="1" style="82" customWidth="1"/>
    <col min="15880" max="15880" width="19.6328125" style="82" customWidth="1"/>
    <col min="15881" max="15881" width="1" style="82" customWidth="1"/>
    <col min="15882" max="15882" width="19.6328125" style="82" customWidth="1"/>
    <col min="15883" max="15883" width="1" style="82" customWidth="1"/>
    <col min="15884" max="15884" width="19.6328125" style="82" customWidth="1"/>
    <col min="15885" max="15885" width="1" style="82" customWidth="1"/>
    <col min="15886" max="15886" width="19.6328125" style="82" customWidth="1"/>
    <col min="15887" max="15887" width="1" style="82" customWidth="1"/>
    <col min="15888" max="15888" width="16.6328125" style="82" customWidth="1"/>
    <col min="15889" max="15889" width="1" style="82" customWidth="1"/>
    <col min="15890" max="16125" width="9.36328125" style="82"/>
    <col min="16126" max="16126" width="51.36328125" style="82" customWidth="1"/>
    <col min="16127" max="16127" width="1" style="82" customWidth="1"/>
    <col min="16128" max="16128" width="18.6328125" style="82" customWidth="1"/>
    <col min="16129" max="16129" width="1" style="82" customWidth="1"/>
    <col min="16130" max="16130" width="19.6328125" style="82" customWidth="1"/>
    <col min="16131" max="16131" width="1" style="82" customWidth="1"/>
    <col min="16132" max="16132" width="19.6328125" style="82" customWidth="1"/>
    <col min="16133" max="16133" width="1" style="82" customWidth="1"/>
    <col min="16134" max="16134" width="19.6328125" style="82" customWidth="1"/>
    <col min="16135" max="16135" width="1" style="82" customWidth="1"/>
    <col min="16136" max="16136" width="19.6328125" style="82" customWidth="1"/>
    <col min="16137" max="16137" width="1" style="82" customWidth="1"/>
    <col min="16138" max="16138" width="19.6328125" style="82" customWidth="1"/>
    <col min="16139" max="16139" width="1" style="82" customWidth="1"/>
    <col min="16140" max="16140" width="19.6328125" style="82" customWidth="1"/>
    <col min="16141" max="16141" width="1" style="82" customWidth="1"/>
    <col min="16142" max="16142" width="19.6328125" style="82" customWidth="1"/>
    <col min="16143" max="16143" width="1" style="82" customWidth="1"/>
    <col min="16144" max="16144" width="16.6328125" style="82" customWidth="1"/>
    <col min="16145" max="16145" width="1" style="82" customWidth="1"/>
    <col min="16146" max="16384" width="9.36328125" style="82"/>
  </cols>
  <sheetData>
    <row r="1" spans="1:22" ht="24" customHeight="1">
      <c r="A1" s="126" t="s">
        <v>57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</row>
    <row r="2" spans="1:22" ht="24" customHeight="1">
      <c r="A2" s="126" t="s">
        <v>170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</row>
    <row r="3" spans="1:22" ht="24" customHeight="1">
      <c r="A3" s="126" t="s">
        <v>42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</row>
    <row r="4" spans="1:22" ht="24" customHeight="1">
      <c r="A4" s="126" t="s">
        <v>164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</row>
    <row r="5" spans="1:22" ht="24" customHeight="1">
      <c r="A5" s="127" t="s">
        <v>114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</row>
    <row r="6" spans="1:22" ht="6" customHeight="1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2" s="118" customFormat="1" ht="24" customHeight="1">
      <c r="H7" s="124" t="s">
        <v>22</v>
      </c>
      <c r="I7" s="124"/>
      <c r="J7" s="124"/>
      <c r="L7" s="124" t="s">
        <v>46</v>
      </c>
      <c r="M7" s="124"/>
      <c r="N7" s="124"/>
      <c r="O7" s="124"/>
      <c r="P7" s="124"/>
    </row>
    <row r="8" spans="1:22" s="118" customFormat="1" ht="24" customHeight="1">
      <c r="L8" s="117" t="s">
        <v>47</v>
      </c>
      <c r="N8" s="118" t="s">
        <v>48</v>
      </c>
    </row>
    <row r="9" spans="1:22" s="65" customFormat="1" ht="24" customHeight="1">
      <c r="D9" s="118"/>
      <c r="E9" s="118"/>
      <c r="F9" s="118"/>
      <c r="G9" s="118"/>
      <c r="K9" s="118"/>
      <c r="L9" s="118" t="s">
        <v>48</v>
      </c>
      <c r="M9" s="118"/>
      <c r="N9" s="118" t="s">
        <v>58</v>
      </c>
      <c r="O9" s="118"/>
      <c r="P9" s="118" t="s">
        <v>41</v>
      </c>
      <c r="Q9" s="118"/>
      <c r="R9" s="118" t="s">
        <v>41</v>
      </c>
      <c r="S9" s="118"/>
      <c r="T9" s="118"/>
      <c r="U9" s="118"/>
      <c r="V9" s="118" t="s">
        <v>41</v>
      </c>
    </row>
    <row r="10" spans="1:22" s="65" customFormat="1" ht="24" customHeight="1">
      <c r="D10" s="118" t="s">
        <v>121</v>
      </c>
      <c r="E10" s="118"/>
      <c r="F10" s="118" t="s">
        <v>68</v>
      </c>
      <c r="G10" s="118"/>
      <c r="H10" s="125" t="s">
        <v>49</v>
      </c>
      <c r="I10" s="125"/>
      <c r="J10" s="118"/>
      <c r="K10" s="118"/>
      <c r="L10" s="118" t="s">
        <v>50</v>
      </c>
      <c r="M10" s="118"/>
      <c r="N10" s="118" t="s">
        <v>59</v>
      </c>
      <c r="O10" s="118"/>
      <c r="P10" s="118" t="s">
        <v>51</v>
      </c>
      <c r="Q10" s="118"/>
      <c r="R10" s="118" t="s">
        <v>19</v>
      </c>
      <c r="S10" s="118"/>
      <c r="T10" s="118" t="s">
        <v>63</v>
      </c>
      <c r="U10" s="118"/>
      <c r="V10" s="118" t="s">
        <v>61</v>
      </c>
    </row>
    <row r="11" spans="1:22" s="65" customFormat="1" ht="24" customHeight="1">
      <c r="B11" s="118" t="s">
        <v>0</v>
      </c>
      <c r="D11" s="117" t="s">
        <v>73</v>
      </c>
      <c r="E11" s="118"/>
      <c r="F11" s="117" t="s">
        <v>69</v>
      </c>
      <c r="G11" s="118"/>
      <c r="H11" s="117" t="s">
        <v>40</v>
      </c>
      <c r="I11" s="118"/>
      <c r="J11" s="117" t="s">
        <v>39</v>
      </c>
      <c r="K11" s="118"/>
      <c r="L11" s="117" t="s">
        <v>56</v>
      </c>
      <c r="M11" s="118"/>
      <c r="N11" s="117" t="s">
        <v>60</v>
      </c>
      <c r="O11" s="118"/>
      <c r="P11" s="117" t="s">
        <v>52</v>
      </c>
      <c r="Q11" s="118"/>
      <c r="R11" s="117" t="s">
        <v>107</v>
      </c>
      <c r="S11" s="118"/>
      <c r="T11" s="119" t="s">
        <v>64</v>
      </c>
      <c r="U11" s="118"/>
      <c r="V11" s="117" t="s">
        <v>62</v>
      </c>
    </row>
    <row r="12" spans="1:22" s="65" customFormat="1" ht="24" customHeight="1"/>
    <row r="13" spans="1:22" ht="24" customHeight="1">
      <c r="A13" s="34" t="s">
        <v>156</v>
      </c>
      <c r="B13" s="29"/>
      <c r="C13" s="34"/>
      <c r="D13" s="40">
        <v>300000000</v>
      </c>
      <c r="E13" s="40"/>
      <c r="F13" s="40">
        <v>317618090</v>
      </c>
      <c r="G13" s="40"/>
      <c r="H13" s="40">
        <v>30000000</v>
      </c>
      <c r="I13" s="40"/>
      <c r="J13" s="40">
        <v>227792677</v>
      </c>
      <c r="K13" s="40"/>
      <c r="L13" s="40">
        <v>57168860</v>
      </c>
      <c r="M13" s="40"/>
      <c r="N13" s="40">
        <v>-97837044</v>
      </c>
      <c r="O13" s="40"/>
      <c r="P13" s="40">
        <f>SUM(L13:N13)</f>
        <v>-40668184</v>
      </c>
      <c r="Q13" s="40"/>
      <c r="R13" s="40">
        <f>SUM(D13:J13,P13)</f>
        <v>834742583</v>
      </c>
      <c r="S13" s="40"/>
      <c r="T13" s="40">
        <v>188365634</v>
      </c>
      <c r="U13" s="40"/>
      <c r="V13" s="111">
        <f>SUM(R13:T13)</f>
        <v>1023108217</v>
      </c>
    </row>
    <row r="14" spans="1:22" ht="24" customHeight="1">
      <c r="A14" s="50" t="s">
        <v>142</v>
      </c>
      <c r="B14" s="102"/>
      <c r="C14" s="50"/>
      <c r="D14" s="112">
        <v>0</v>
      </c>
      <c r="E14" s="112"/>
      <c r="F14" s="112">
        <v>0</v>
      </c>
      <c r="G14" s="112"/>
      <c r="H14" s="112">
        <v>0</v>
      </c>
      <c r="I14" s="40"/>
      <c r="J14" s="40">
        <f>PL!E51</f>
        <v>-80629660</v>
      </c>
      <c r="K14" s="40"/>
      <c r="L14" s="112">
        <v>0</v>
      </c>
      <c r="M14" s="112"/>
      <c r="N14" s="112">
        <v>0</v>
      </c>
      <c r="O14" s="112"/>
      <c r="P14" s="103">
        <f>SUM(L14:N14)</f>
        <v>0</v>
      </c>
      <c r="Q14" s="40"/>
      <c r="R14" s="40">
        <f>SUM(D14:J14,P14)</f>
        <v>-80629660</v>
      </c>
      <c r="S14" s="40"/>
      <c r="T14" s="40">
        <f>PL!E52</f>
        <v>-11147058</v>
      </c>
      <c r="U14" s="40"/>
      <c r="V14" s="40">
        <f>SUM(R14:T14)</f>
        <v>-91776718</v>
      </c>
    </row>
    <row r="15" spans="1:22" ht="24" customHeight="1">
      <c r="A15" s="50" t="s">
        <v>159</v>
      </c>
      <c r="B15" s="102"/>
      <c r="C15" s="50"/>
      <c r="D15" s="113">
        <v>0</v>
      </c>
      <c r="E15" s="112"/>
      <c r="F15" s="113">
        <v>0</v>
      </c>
      <c r="G15" s="112"/>
      <c r="H15" s="113">
        <v>0</v>
      </c>
      <c r="I15" s="40"/>
      <c r="J15" s="105">
        <f>PL!E55-PL!E51</f>
        <v>-1462895</v>
      </c>
      <c r="K15" s="40"/>
      <c r="L15" s="114">
        <v>0</v>
      </c>
      <c r="M15" s="112"/>
      <c r="N15" s="113">
        <v>0</v>
      </c>
      <c r="O15" s="112"/>
      <c r="P15" s="104">
        <f>SUM(L15:N15)</f>
        <v>0</v>
      </c>
      <c r="Q15" s="40"/>
      <c r="R15" s="105">
        <f>SUM(D15:J15,P15)</f>
        <v>-1462895</v>
      </c>
      <c r="S15" s="40"/>
      <c r="T15" s="105">
        <f>PL!E56-PL!E52</f>
        <v>7392</v>
      </c>
      <c r="U15" s="40"/>
      <c r="V15" s="105">
        <f>SUM(R15:T15)</f>
        <v>-1455503</v>
      </c>
    </row>
    <row r="16" spans="1:22" ht="24" customHeight="1">
      <c r="A16" s="50" t="s">
        <v>143</v>
      </c>
      <c r="B16" s="102"/>
      <c r="C16" s="50"/>
      <c r="D16" s="112">
        <f>SUM(D14:D15)</f>
        <v>0</v>
      </c>
      <c r="E16" s="112"/>
      <c r="F16" s="112">
        <f>SUM(F14:F15)</f>
        <v>0</v>
      </c>
      <c r="G16" s="112"/>
      <c r="H16" s="112">
        <f>SUM(H14:H15)</f>
        <v>0</v>
      </c>
      <c r="I16" s="40"/>
      <c r="J16" s="40">
        <f>SUM(J14:J15)</f>
        <v>-82092555</v>
      </c>
      <c r="K16" s="40"/>
      <c r="L16" s="112">
        <f>SUM(L14:L15)</f>
        <v>0</v>
      </c>
      <c r="M16" s="112"/>
      <c r="N16" s="112">
        <f>SUM(N14:N15)</f>
        <v>0</v>
      </c>
      <c r="O16" s="112"/>
      <c r="P16" s="103">
        <f>SUM(P14:P15)</f>
        <v>0</v>
      </c>
      <c r="Q16" s="40"/>
      <c r="R16" s="40">
        <f>SUM(R14:R15)</f>
        <v>-82092555</v>
      </c>
      <c r="S16" s="40"/>
      <c r="T16" s="40">
        <f>SUM(T14:T15)</f>
        <v>-11139666</v>
      </c>
      <c r="U16" s="40"/>
      <c r="V16" s="40">
        <f>SUM(V14:V15)</f>
        <v>-93232221</v>
      </c>
    </row>
    <row r="17" spans="1:22" ht="24" customHeight="1">
      <c r="A17" s="50" t="s">
        <v>136</v>
      </c>
      <c r="B17" s="102">
        <v>11</v>
      </c>
      <c r="C17" s="50"/>
      <c r="D17" s="112">
        <v>0</v>
      </c>
      <c r="E17" s="112"/>
      <c r="F17" s="112">
        <v>0</v>
      </c>
      <c r="G17" s="112"/>
      <c r="H17" s="112">
        <v>0</v>
      </c>
      <c r="I17" s="40"/>
      <c r="J17" s="43">
        <v>0</v>
      </c>
      <c r="K17" s="40"/>
      <c r="L17" s="112">
        <v>0</v>
      </c>
      <c r="M17" s="112"/>
      <c r="N17" s="112">
        <v>0</v>
      </c>
      <c r="O17" s="112"/>
      <c r="P17" s="112">
        <f t="shared" ref="P17" si="0">SUM(L17:N17)</f>
        <v>0</v>
      </c>
      <c r="Q17" s="40"/>
      <c r="R17" s="112">
        <f>SUM(D17:J17,P17)</f>
        <v>0</v>
      </c>
      <c r="S17" s="40"/>
      <c r="T17" s="40">
        <v>-29282034</v>
      </c>
      <c r="U17" s="40"/>
      <c r="V17" s="40">
        <f>SUM(R17:T17)</f>
        <v>-29282034</v>
      </c>
    </row>
    <row r="18" spans="1:22" ht="24" customHeight="1" thickBot="1">
      <c r="A18" s="34" t="s">
        <v>157</v>
      </c>
      <c r="B18" s="34"/>
      <c r="C18" s="34"/>
      <c r="D18" s="107">
        <f>SUM(D16:D17,D13)</f>
        <v>300000000</v>
      </c>
      <c r="E18" s="40"/>
      <c r="F18" s="107">
        <f>SUM(F16:F17,F13)</f>
        <v>317618090</v>
      </c>
      <c r="G18" s="40"/>
      <c r="H18" s="107">
        <f>SUM(H16:H17,H13)</f>
        <v>30000000</v>
      </c>
      <c r="I18" s="40"/>
      <c r="J18" s="107">
        <f>SUM(J16:J17,J13)</f>
        <v>145700122</v>
      </c>
      <c r="K18" s="40"/>
      <c r="L18" s="107">
        <f>SUM(L16:L17,L13)</f>
        <v>57168860</v>
      </c>
      <c r="M18" s="40"/>
      <c r="N18" s="107">
        <f>SUM(N16:N17,N13)</f>
        <v>-97837044</v>
      </c>
      <c r="O18" s="40"/>
      <c r="P18" s="107">
        <f>SUM(P16:P17,P13)</f>
        <v>-40668184</v>
      </c>
      <c r="Q18" s="40"/>
      <c r="R18" s="107">
        <f>SUM(R16:R17,R13)</f>
        <v>752650028</v>
      </c>
      <c r="S18" s="40"/>
      <c r="T18" s="107">
        <f>SUM(T16:T17,T13)</f>
        <v>147943934</v>
      </c>
      <c r="U18" s="40"/>
      <c r="V18" s="107">
        <f>SUM(V16:V17,V13)</f>
        <v>900593962</v>
      </c>
    </row>
    <row r="19" spans="1:22" ht="24" customHeight="1" thickTop="1">
      <c r="A19" s="34"/>
      <c r="B19" s="29"/>
      <c r="C19" s="34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67"/>
    </row>
    <row r="20" spans="1:22" ht="24" customHeight="1">
      <c r="A20" s="34" t="s">
        <v>165</v>
      </c>
      <c r="B20" s="29"/>
      <c r="C20" s="34"/>
      <c r="D20" s="40">
        <f>D18</f>
        <v>300000000</v>
      </c>
      <c r="E20" s="40"/>
      <c r="F20" s="40">
        <f>F18</f>
        <v>317618090</v>
      </c>
      <c r="G20" s="40"/>
      <c r="H20" s="40">
        <f>H18</f>
        <v>30000000</v>
      </c>
      <c r="I20" s="40"/>
      <c r="J20" s="40">
        <f>J18</f>
        <v>145700122</v>
      </c>
      <c r="K20" s="40"/>
      <c r="L20" s="40">
        <f>L18</f>
        <v>57168860</v>
      </c>
      <c r="M20" s="40"/>
      <c r="N20" s="40">
        <f>N18</f>
        <v>-97837044</v>
      </c>
      <c r="O20" s="40"/>
      <c r="P20" s="40">
        <f>SUM(L20:N20)</f>
        <v>-40668184</v>
      </c>
      <c r="Q20" s="40"/>
      <c r="R20" s="40">
        <f>SUM(D20:J20,P20)</f>
        <v>752650028</v>
      </c>
      <c r="S20" s="40"/>
      <c r="T20" s="40">
        <f>T18</f>
        <v>147943934</v>
      </c>
      <c r="U20" s="40"/>
      <c r="V20" s="111">
        <f>SUM(R20:T20)</f>
        <v>900593962</v>
      </c>
    </row>
    <row r="21" spans="1:22" ht="24" customHeight="1">
      <c r="A21" s="50" t="s">
        <v>97</v>
      </c>
      <c r="B21" s="102"/>
      <c r="C21" s="50"/>
      <c r="D21" s="112">
        <v>0</v>
      </c>
      <c r="E21" s="112"/>
      <c r="F21" s="112">
        <v>0</v>
      </c>
      <c r="G21" s="112"/>
      <c r="H21" s="112">
        <v>0</v>
      </c>
      <c r="I21" s="40"/>
      <c r="J21" s="40">
        <f>PL!C51</f>
        <v>-34800713</v>
      </c>
      <c r="K21" s="40"/>
      <c r="L21" s="112">
        <v>0</v>
      </c>
      <c r="M21" s="112"/>
      <c r="N21" s="112">
        <v>0</v>
      </c>
      <c r="O21" s="112"/>
      <c r="P21" s="103">
        <f t="shared" ref="P21" si="1">SUM(L21:N21)</f>
        <v>0</v>
      </c>
      <c r="Q21" s="40"/>
      <c r="R21" s="40">
        <f>SUM(D21:J21,P21)</f>
        <v>-34800713</v>
      </c>
      <c r="S21" s="40"/>
      <c r="T21" s="40">
        <f>PL!C52</f>
        <v>5674777</v>
      </c>
      <c r="U21" s="40"/>
      <c r="V21" s="40">
        <f>SUM(R21:T21)</f>
        <v>-29125936</v>
      </c>
    </row>
    <row r="22" spans="1:22" ht="24" customHeight="1">
      <c r="A22" s="50" t="s">
        <v>159</v>
      </c>
      <c r="B22" s="102"/>
      <c r="C22" s="50"/>
      <c r="D22" s="113">
        <v>0</v>
      </c>
      <c r="E22" s="112"/>
      <c r="F22" s="113">
        <v>0</v>
      </c>
      <c r="G22" s="112"/>
      <c r="H22" s="113">
        <v>0</v>
      </c>
      <c r="I22" s="40"/>
      <c r="J22" s="105">
        <f>PL!C55-PL!C51-L22</f>
        <v>-4647505</v>
      </c>
      <c r="K22" s="40"/>
      <c r="L22" s="113">
        <v>0</v>
      </c>
      <c r="M22" s="112"/>
      <c r="N22" s="113">
        <v>0</v>
      </c>
      <c r="O22" s="112"/>
      <c r="P22" s="113">
        <f>SUM(L22:N22)</f>
        <v>0</v>
      </c>
      <c r="Q22" s="40"/>
      <c r="R22" s="105">
        <f>SUM(D22:J22,P22)</f>
        <v>-4647505</v>
      </c>
      <c r="S22" s="40"/>
      <c r="T22" s="105">
        <f>PL!C56-PL!C52</f>
        <v>66390</v>
      </c>
      <c r="U22" s="40"/>
      <c r="V22" s="105">
        <f>SUM(R22:T22)</f>
        <v>-4581115</v>
      </c>
    </row>
    <row r="23" spans="1:22" ht="24" customHeight="1">
      <c r="A23" s="50" t="s">
        <v>178</v>
      </c>
      <c r="B23" s="102"/>
      <c r="C23" s="50"/>
      <c r="D23" s="112">
        <f>SUM(D21:D22)</f>
        <v>0</v>
      </c>
      <c r="E23" s="112"/>
      <c r="F23" s="112">
        <f>SUM(F21:F22)</f>
        <v>0</v>
      </c>
      <c r="G23" s="112"/>
      <c r="H23" s="112">
        <f>SUM(H21:H22)</f>
        <v>0</v>
      </c>
      <c r="I23" s="40"/>
      <c r="J23" s="40">
        <f>SUM(J21:J22)</f>
        <v>-39448218</v>
      </c>
      <c r="K23" s="40"/>
      <c r="L23" s="112">
        <f>SUM(L21:L22)</f>
        <v>0</v>
      </c>
      <c r="M23" s="112"/>
      <c r="N23" s="112">
        <f>SUM(N21:N22)</f>
        <v>0</v>
      </c>
      <c r="O23" s="112"/>
      <c r="P23" s="112">
        <f>SUM(P21:P22)</f>
        <v>0</v>
      </c>
      <c r="Q23" s="40"/>
      <c r="R23" s="40">
        <f>SUM(R21:R22)</f>
        <v>-39448218</v>
      </c>
      <c r="S23" s="40"/>
      <c r="T23" s="40">
        <f>SUM(T21:T22)</f>
        <v>5741167</v>
      </c>
      <c r="U23" s="40"/>
      <c r="V23" s="40">
        <f>SUM(V21:V22)</f>
        <v>-33707051</v>
      </c>
    </row>
    <row r="24" spans="1:22" ht="24" hidden="1" customHeight="1">
      <c r="A24" s="50" t="s">
        <v>136</v>
      </c>
      <c r="B24" s="102">
        <v>11</v>
      </c>
      <c r="C24" s="50"/>
      <c r="D24" s="112">
        <v>0</v>
      </c>
      <c r="E24" s="112"/>
      <c r="F24" s="112">
        <v>0</v>
      </c>
      <c r="G24" s="112"/>
      <c r="H24" s="112">
        <v>0</v>
      </c>
      <c r="I24" s="40"/>
      <c r="J24" s="43">
        <v>0</v>
      </c>
      <c r="K24" s="40"/>
      <c r="L24" s="112">
        <v>0</v>
      </c>
      <c r="M24" s="112"/>
      <c r="N24" s="112">
        <v>0</v>
      </c>
      <c r="O24" s="112"/>
      <c r="P24" s="112">
        <f t="shared" ref="P24" si="2">SUM(L24:N24)</f>
        <v>0</v>
      </c>
      <c r="Q24" s="40"/>
      <c r="R24" s="112">
        <f>SUM(D24:J24,P24)</f>
        <v>0</v>
      </c>
      <c r="S24" s="40"/>
      <c r="T24" s="40">
        <v>0</v>
      </c>
      <c r="U24" s="40"/>
      <c r="V24" s="40">
        <f>SUM(R24:T24)</f>
        <v>0</v>
      </c>
    </row>
    <row r="25" spans="1:22" ht="24" customHeight="1" thickBot="1">
      <c r="A25" s="34" t="s">
        <v>166</v>
      </c>
      <c r="B25" s="34"/>
      <c r="C25" s="34"/>
      <c r="D25" s="107">
        <f>SUM(D23:D24,D20)</f>
        <v>300000000</v>
      </c>
      <c r="E25" s="40"/>
      <c r="F25" s="107">
        <f>SUM(F23:F24,F20)</f>
        <v>317618090</v>
      </c>
      <c r="G25" s="40"/>
      <c r="H25" s="107">
        <f>SUM(H23:H24,H20)</f>
        <v>30000000</v>
      </c>
      <c r="I25" s="40"/>
      <c r="J25" s="107">
        <f>SUM(J23:J24,J20)</f>
        <v>106251904</v>
      </c>
      <c r="K25" s="40"/>
      <c r="L25" s="107">
        <f>SUM(L23:L24,L20)</f>
        <v>57168860</v>
      </c>
      <c r="M25" s="40"/>
      <c r="N25" s="107">
        <f>SUM(N23:N24,N20)</f>
        <v>-97837044</v>
      </c>
      <c r="O25" s="40"/>
      <c r="P25" s="107">
        <f>SUM(P23:P24,P20)</f>
        <v>-40668184</v>
      </c>
      <c r="Q25" s="40"/>
      <c r="R25" s="107">
        <f>SUM(R23:R24,R20)</f>
        <v>713201810</v>
      </c>
      <c r="S25" s="40"/>
      <c r="T25" s="107">
        <f>SUM(T23:T24,T20)</f>
        <v>153685101</v>
      </c>
      <c r="U25" s="40"/>
      <c r="V25" s="107">
        <f>SUM(V23:V24,V20)</f>
        <v>866886911</v>
      </c>
    </row>
    <row r="26" spans="1:22" ht="24" customHeight="1" thickTop="1">
      <c r="A26" s="34"/>
      <c r="B26" s="34"/>
      <c r="C26" s="3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5"/>
    </row>
    <row r="27" spans="1:22" ht="24" customHeight="1">
      <c r="A27" s="34"/>
      <c r="B27" s="34"/>
      <c r="C27" s="3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67"/>
    </row>
    <row r="28" spans="1:22" ht="24" customHeight="1">
      <c r="A28" s="34"/>
      <c r="B28" s="34"/>
      <c r="C28" s="34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67"/>
    </row>
    <row r="29" spans="1:22" ht="24" customHeight="1">
      <c r="A29" s="34"/>
      <c r="B29" s="34"/>
      <c r="C29" s="34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67"/>
    </row>
    <row r="30" spans="1:22" ht="24" customHeight="1">
      <c r="B30" s="73"/>
      <c r="C30" s="73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67"/>
    </row>
    <row r="31" spans="1:22" ht="24" customHeight="1">
      <c r="A31" s="34"/>
      <c r="B31" s="34"/>
      <c r="C31" s="34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67"/>
    </row>
    <row r="32" spans="1:22" ht="24" customHeight="1">
      <c r="A32" s="73" t="s">
        <v>11</v>
      </c>
      <c r="B32" s="34"/>
      <c r="C32" s="34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67"/>
    </row>
    <row r="36" spans="1:22" ht="24" customHeight="1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</row>
    <row r="37" spans="1:22" ht="24" customHeight="1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</row>
  </sheetData>
  <mergeCells count="8">
    <mergeCell ref="L7:P7"/>
    <mergeCell ref="H7:J7"/>
    <mergeCell ref="H10:I10"/>
    <mergeCell ref="A1:V1"/>
    <mergeCell ref="A2:V2"/>
    <mergeCell ref="A4:V4"/>
    <mergeCell ref="A5:V5"/>
    <mergeCell ref="A3:V3"/>
  </mergeCells>
  <printOptions horizontalCentered="1"/>
  <pageMargins left="0.3" right="0.2" top="1" bottom="0.5" header="0.5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P38"/>
  <sheetViews>
    <sheetView topLeftCell="A13" zoomScale="80" zoomScaleNormal="80" zoomScaleSheetLayoutView="90" workbookViewId="0">
      <selection activeCell="A26" sqref="A26"/>
    </sheetView>
  </sheetViews>
  <sheetFormatPr defaultRowHeight="24" customHeight="1"/>
  <cols>
    <col min="1" max="1" width="31.81640625" style="82" customWidth="1"/>
    <col min="2" max="2" width="11.6328125" style="82" customWidth="1"/>
    <col min="3" max="3" width="1.6328125" style="82" customWidth="1"/>
    <col min="4" max="4" width="16.6328125" style="82" customWidth="1"/>
    <col min="5" max="5" width="1.6328125" style="82" customWidth="1"/>
    <col min="6" max="6" width="16.6328125" style="82" customWidth="1"/>
    <col min="7" max="7" width="1.6328125" style="82" customWidth="1"/>
    <col min="8" max="8" width="16.6328125" style="82" customWidth="1"/>
    <col min="9" max="9" width="1.6328125" style="82" customWidth="1"/>
    <col min="10" max="10" width="16.6328125" style="82" customWidth="1"/>
    <col min="11" max="11" width="1.6328125" style="82" customWidth="1"/>
    <col min="12" max="12" width="21.36328125" style="82" customWidth="1"/>
    <col min="13" max="13" width="1.6328125" style="82" customWidth="1"/>
    <col min="14" max="14" width="16.6328125" style="82" customWidth="1"/>
    <col min="15" max="15" width="1.6328125" style="82" customWidth="1"/>
    <col min="16" max="16" width="16.6328125" style="82" customWidth="1"/>
    <col min="17" max="17" width="9.36328125" style="82"/>
    <col min="18" max="18" width="18.453125" style="82" customWidth="1"/>
    <col min="19" max="252" width="9.36328125" style="82"/>
    <col min="253" max="253" width="51.36328125" style="82" customWidth="1"/>
    <col min="254" max="254" width="1" style="82" customWidth="1"/>
    <col min="255" max="255" width="18.6328125" style="82" customWidth="1"/>
    <col min="256" max="256" width="1" style="82" customWidth="1"/>
    <col min="257" max="257" width="19.6328125" style="82" customWidth="1"/>
    <col min="258" max="258" width="1" style="82" customWidth="1"/>
    <col min="259" max="259" width="19.6328125" style="82" customWidth="1"/>
    <col min="260" max="260" width="1" style="82" customWidth="1"/>
    <col min="261" max="261" width="19.6328125" style="82" customWidth="1"/>
    <col min="262" max="262" width="1" style="82" customWidth="1"/>
    <col min="263" max="263" width="19.6328125" style="82" customWidth="1"/>
    <col min="264" max="264" width="1" style="82" customWidth="1"/>
    <col min="265" max="265" width="19.6328125" style="82" customWidth="1"/>
    <col min="266" max="266" width="1" style="82" customWidth="1"/>
    <col min="267" max="267" width="19.6328125" style="82" customWidth="1"/>
    <col min="268" max="268" width="1" style="82" customWidth="1"/>
    <col min="269" max="269" width="19.6328125" style="82" customWidth="1"/>
    <col min="270" max="270" width="1" style="82" customWidth="1"/>
    <col min="271" max="271" width="16.6328125" style="82" customWidth="1"/>
    <col min="272" max="272" width="1" style="82" customWidth="1"/>
    <col min="273" max="508" width="9.36328125" style="82"/>
    <col min="509" max="509" width="51.36328125" style="82" customWidth="1"/>
    <col min="510" max="510" width="1" style="82" customWidth="1"/>
    <col min="511" max="511" width="18.6328125" style="82" customWidth="1"/>
    <col min="512" max="512" width="1" style="82" customWidth="1"/>
    <col min="513" max="513" width="19.6328125" style="82" customWidth="1"/>
    <col min="514" max="514" width="1" style="82" customWidth="1"/>
    <col min="515" max="515" width="19.6328125" style="82" customWidth="1"/>
    <col min="516" max="516" width="1" style="82" customWidth="1"/>
    <col min="517" max="517" width="19.6328125" style="82" customWidth="1"/>
    <col min="518" max="518" width="1" style="82" customWidth="1"/>
    <col min="519" max="519" width="19.6328125" style="82" customWidth="1"/>
    <col min="520" max="520" width="1" style="82" customWidth="1"/>
    <col min="521" max="521" width="19.6328125" style="82" customWidth="1"/>
    <col min="522" max="522" width="1" style="82" customWidth="1"/>
    <col min="523" max="523" width="19.6328125" style="82" customWidth="1"/>
    <col min="524" max="524" width="1" style="82" customWidth="1"/>
    <col min="525" max="525" width="19.6328125" style="82" customWidth="1"/>
    <col min="526" max="526" width="1" style="82" customWidth="1"/>
    <col min="527" max="527" width="16.6328125" style="82" customWidth="1"/>
    <col min="528" max="528" width="1" style="82" customWidth="1"/>
    <col min="529" max="764" width="9.36328125" style="82"/>
    <col min="765" max="765" width="51.36328125" style="82" customWidth="1"/>
    <col min="766" max="766" width="1" style="82" customWidth="1"/>
    <col min="767" max="767" width="18.6328125" style="82" customWidth="1"/>
    <col min="768" max="768" width="1" style="82" customWidth="1"/>
    <col min="769" max="769" width="19.6328125" style="82" customWidth="1"/>
    <col min="770" max="770" width="1" style="82" customWidth="1"/>
    <col min="771" max="771" width="19.6328125" style="82" customWidth="1"/>
    <col min="772" max="772" width="1" style="82" customWidth="1"/>
    <col min="773" max="773" width="19.6328125" style="82" customWidth="1"/>
    <col min="774" max="774" width="1" style="82" customWidth="1"/>
    <col min="775" max="775" width="19.6328125" style="82" customWidth="1"/>
    <col min="776" max="776" width="1" style="82" customWidth="1"/>
    <col min="777" max="777" width="19.6328125" style="82" customWidth="1"/>
    <col min="778" max="778" width="1" style="82" customWidth="1"/>
    <col min="779" max="779" width="19.6328125" style="82" customWidth="1"/>
    <col min="780" max="780" width="1" style="82" customWidth="1"/>
    <col min="781" max="781" width="19.6328125" style="82" customWidth="1"/>
    <col min="782" max="782" width="1" style="82" customWidth="1"/>
    <col min="783" max="783" width="16.6328125" style="82" customWidth="1"/>
    <col min="784" max="784" width="1" style="82" customWidth="1"/>
    <col min="785" max="1020" width="9.36328125" style="82"/>
    <col min="1021" max="1021" width="51.36328125" style="82" customWidth="1"/>
    <col min="1022" max="1022" width="1" style="82" customWidth="1"/>
    <col min="1023" max="1023" width="18.6328125" style="82" customWidth="1"/>
    <col min="1024" max="1024" width="1" style="82" customWidth="1"/>
    <col min="1025" max="1025" width="19.6328125" style="82" customWidth="1"/>
    <col min="1026" max="1026" width="1" style="82" customWidth="1"/>
    <col min="1027" max="1027" width="19.6328125" style="82" customWidth="1"/>
    <col min="1028" max="1028" width="1" style="82" customWidth="1"/>
    <col min="1029" max="1029" width="19.6328125" style="82" customWidth="1"/>
    <col min="1030" max="1030" width="1" style="82" customWidth="1"/>
    <col min="1031" max="1031" width="19.6328125" style="82" customWidth="1"/>
    <col min="1032" max="1032" width="1" style="82" customWidth="1"/>
    <col min="1033" max="1033" width="19.6328125" style="82" customWidth="1"/>
    <col min="1034" max="1034" width="1" style="82" customWidth="1"/>
    <col min="1035" max="1035" width="19.6328125" style="82" customWidth="1"/>
    <col min="1036" max="1036" width="1" style="82" customWidth="1"/>
    <col min="1037" max="1037" width="19.6328125" style="82" customWidth="1"/>
    <col min="1038" max="1038" width="1" style="82" customWidth="1"/>
    <col min="1039" max="1039" width="16.6328125" style="82" customWidth="1"/>
    <col min="1040" max="1040" width="1" style="82" customWidth="1"/>
    <col min="1041" max="1276" width="9.36328125" style="82"/>
    <col min="1277" max="1277" width="51.36328125" style="82" customWidth="1"/>
    <col min="1278" max="1278" width="1" style="82" customWidth="1"/>
    <col min="1279" max="1279" width="18.6328125" style="82" customWidth="1"/>
    <col min="1280" max="1280" width="1" style="82" customWidth="1"/>
    <col min="1281" max="1281" width="19.6328125" style="82" customWidth="1"/>
    <col min="1282" max="1282" width="1" style="82" customWidth="1"/>
    <col min="1283" max="1283" width="19.6328125" style="82" customWidth="1"/>
    <col min="1284" max="1284" width="1" style="82" customWidth="1"/>
    <col min="1285" max="1285" width="19.6328125" style="82" customWidth="1"/>
    <col min="1286" max="1286" width="1" style="82" customWidth="1"/>
    <col min="1287" max="1287" width="19.6328125" style="82" customWidth="1"/>
    <col min="1288" max="1288" width="1" style="82" customWidth="1"/>
    <col min="1289" max="1289" width="19.6328125" style="82" customWidth="1"/>
    <col min="1290" max="1290" width="1" style="82" customWidth="1"/>
    <col min="1291" max="1291" width="19.6328125" style="82" customWidth="1"/>
    <col min="1292" max="1292" width="1" style="82" customWidth="1"/>
    <col min="1293" max="1293" width="19.6328125" style="82" customWidth="1"/>
    <col min="1294" max="1294" width="1" style="82" customWidth="1"/>
    <col min="1295" max="1295" width="16.6328125" style="82" customWidth="1"/>
    <col min="1296" max="1296" width="1" style="82" customWidth="1"/>
    <col min="1297" max="1532" width="9.36328125" style="82"/>
    <col min="1533" max="1533" width="51.36328125" style="82" customWidth="1"/>
    <col min="1534" max="1534" width="1" style="82" customWidth="1"/>
    <col min="1535" max="1535" width="18.6328125" style="82" customWidth="1"/>
    <col min="1536" max="1536" width="1" style="82" customWidth="1"/>
    <col min="1537" max="1537" width="19.6328125" style="82" customWidth="1"/>
    <col min="1538" max="1538" width="1" style="82" customWidth="1"/>
    <col min="1539" max="1539" width="19.6328125" style="82" customWidth="1"/>
    <col min="1540" max="1540" width="1" style="82" customWidth="1"/>
    <col min="1541" max="1541" width="19.6328125" style="82" customWidth="1"/>
    <col min="1542" max="1542" width="1" style="82" customWidth="1"/>
    <col min="1543" max="1543" width="19.6328125" style="82" customWidth="1"/>
    <col min="1544" max="1544" width="1" style="82" customWidth="1"/>
    <col min="1545" max="1545" width="19.6328125" style="82" customWidth="1"/>
    <col min="1546" max="1546" width="1" style="82" customWidth="1"/>
    <col min="1547" max="1547" width="19.6328125" style="82" customWidth="1"/>
    <col min="1548" max="1548" width="1" style="82" customWidth="1"/>
    <col min="1549" max="1549" width="19.6328125" style="82" customWidth="1"/>
    <col min="1550" max="1550" width="1" style="82" customWidth="1"/>
    <col min="1551" max="1551" width="16.6328125" style="82" customWidth="1"/>
    <col min="1552" max="1552" width="1" style="82" customWidth="1"/>
    <col min="1553" max="1788" width="9.36328125" style="82"/>
    <col min="1789" max="1789" width="51.36328125" style="82" customWidth="1"/>
    <col min="1790" max="1790" width="1" style="82" customWidth="1"/>
    <col min="1791" max="1791" width="18.6328125" style="82" customWidth="1"/>
    <col min="1792" max="1792" width="1" style="82" customWidth="1"/>
    <col min="1793" max="1793" width="19.6328125" style="82" customWidth="1"/>
    <col min="1794" max="1794" width="1" style="82" customWidth="1"/>
    <col min="1795" max="1795" width="19.6328125" style="82" customWidth="1"/>
    <col min="1796" max="1796" width="1" style="82" customWidth="1"/>
    <col min="1797" max="1797" width="19.6328125" style="82" customWidth="1"/>
    <col min="1798" max="1798" width="1" style="82" customWidth="1"/>
    <col min="1799" max="1799" width="19.6328125" style="82" customWidth="1"/>
    <col min="1800" max="1800" width="1" style="82" customWidth="1"/>
    <col min="1801" max="1801" width="19.6328125" style="82" customWidth="1"/>
    <col min="1802" max="1802" width="1" style="82" customWidth="1"/>
    <col min="1803" max="1803" width="19.6328125" style="82" customWidth="1"/>
    <col min="1804" max="1804" width="1" style="82" customWidth="1"/>
    <col min="1805" max="1805" width="19.6328125" style="82" customWidth="1"/>
    <col min="1806" max="1806" width="1" style="82" customWidth="1"/>
    <col min="1807" max="1807" width="16.6328125" style="82" customWidth="1"/>
    <col min="1808" max="1808" width="1" style="82" customWidth="1"/>
    <col min="1809" max="2044" width="9.36328125" style="82"/>
    <col min="2045" max="2045" width="51.36328125" style="82" customWidth="1"/>
    <col min="2046" max="2046" width="1" style="82" customWidth="1"/>
    <col min="2047" max="2047" width="18.6328125" style="82" customWidth="1"/>
    <col min="2048" max="2048" width="1" style="82" customWidth="1"/>
    <col min="2049" max="2049" width="19.6328125" style="82" customWidth="1"/>
    <col min="2050" max="2050" width="1" style="82" customWidth="1"/>
    <col min="2051" max="2051" width="19.6328125" style="82" customWidth="1"/>
    <col min="2052" max="2052" width="1" style="82" customWidth="1"/>
    <col min="2053" max="2053" width="19.6328125" style="82" customWidth="1"/>
    <col min="2054" max="2054" width="1" style="82" customWidth="1"/>
    <col min="2055" max="2055" width="19.6328125" style="82" customWidth="1"/>
    <col min="2056" max="2056" width="1" style="82" customWidth="1"/>
    <col min="2057" max="2057" width="19.6328125" style="82" customWidth="1"/>
    <col min="2058" max="2058" width="1" style="82" customWidth="1"/>
    <col min="2059" max="2059" width="19.6328125" style="82" customWidth="1"/>
    <col min="2060" max="2060" width="1" style="82" customWidth="1"/>
    <col min="2061" max="2061" width="19.6328125" style="82" customWidth="1"/>
    <col min="2062" max="2062" width="1" style="82" customWidth="1"/>
    <col min="2063" max="2063" width="16.6328125" style="82" customWidth="1"/>
    <col min="2064" max="2064" width="1" style="82" customWidth="1"/>
    <col min="2065" max="2300" width="9.36328125" style="82"/>
    <col min="2301" max="2301" width="51.36328125" style="82" customWidth="1"/>
    <col min="2302" max="2302" width="1" style="82" customWidth="1"/>
    <col min="2303" max="2303" width="18.6328125" style="82" customWidth="1"/>
    <col min="2304" max="2304" width="1" style="82" customWidth="1"/>
    <col min="2305" max="2305" width="19.6328125" style="82" customWidth="1"/>
    <col min="2306" max="2306" width="1" style="82" customWidth="1"/>
    <col min="2307" max="2307" width="19.6328125" style="82" customWidth="1"/>
    <col min="2308" max="2308" width="1" style="82" customWidth="1"/>
    <col min="2309" max="2309" width="19.6328125" style="82" customWidth="1"/>
    <col min="2310" max="2310" width="1" style="82" customWidth="1"/>
    <col min="2311" max="2311" width="19.6328125" style="82" customWidth="1"/>
    <col min="2312" max="2312" width="1" style="82" customWidth="1"/>
    <col min="2313" max="2313" width="19.6328125" style="82" customWidth="1"/>
    <col min="2314" max="2314" width="1" style="82" customWidth="1"/>
    <col min="2315" max="2315" width="19.6328125" style="82" customWidth="1"/>
    <col min="2316" max="2316" width="1" style="82" customWidth="1"/>
    <col min="2317" max="2317" width="19.6328125" style="82" customWidth="1"/>
    <col min="2318" max="2318" width="1" style="82" customWidth="1"/>
    <col min="2319" max="2319" width="16.6328125" style="82" customWidth="1"/>
    <col min="2320" max="2320" width="1" style="82" customWidth="1"/>
    <col min="2321" max="2556" width="9.36328125" style="82"/>
    <col min="2557" max="2557" width="51.36328125" style="82" customWidth="1"/>
    <col min="2558" max="2558" width="1" style="82" customWidth="1"/>
    <col min="2559" max="2559" width="18.6328125" style="82" customWidth="1"/>
    <col min="2560" max="2560" width="1" style="82" customWidth="1"/>
    <col min="2561" max="2561" width="19.6328125" style="82" customWidth="1"/>
    <col min="2562" max="2562" width="1" style="82" customWidth="1"/>
    <col min="2563" max="2563" width="19.6328125" style="82" customWidth="1"/>
    <col min="2564" max="2564" width="1" style="82" customWidth="1"/>
    <col min="2565" max="2565" width="19.6328125" style="82" customWidth="1"/>
    <col min="2566" max="2566" width="1" style="82" customWidth="1"/>
    <col min="2567" max="2567" width="19.6328125" style="82" customWidth="1"/>
    <col min="2568" max="2568" width="1" style="82" customWidth="1"/>
    <col min="2569" max="2569" width="19.6328125" style="82" customWidth="1"/>
    <col min="2570" max="2570" width="1" style="82" customWidth="1"/>
    <col min="2571" max="2571" width="19.6328125" style="82" customWidth="1"/>
    <col min="2572" max="2572" width="1" style="82" customWidth="1"/>
    <col min="2573" max="2573" width="19.6328125" style="82" customWidth="1"/>
    <col min="2574" max="2574" width="1" style="82" customWidth="1"/>
    <col min="2575" max="2575" width="16.6328125" style="82" customWidth="1"/>
    <col min="2576" max="2576" width="1" style="82" customWidth="1"/>
    <col min="2577" max="2812" width="9.36328125" style="82"/>
    <col min="2813" max="2813" width="51.36328125" style="82" customWidth="1"/>
    <col min="2814" max="2814" width="1" style="82" customWidth="1"/>
    <col min="2815" max="2815" width="18.6328125" style="82" customWidth="1"/>
    <col min="2816" max="2816" width="1" style="82" customWidth="1"/>
    <col min="2817" max="2817" width="19.6328125" style="82" customWidth="1"/>
    <col min="2818" max="2818" width="1" style="82" customWidth="1"/>
    <col min="2819" max="2819" width="19.6328125" style="82" customWidth="1"/>
    <col min="2820" max="2820" width="1" style="82" customWidth="1"/>
    <col min="2821" max="2821" width="19.6328125" style="82" customWidth="1"/>
    <col min="2822" max="2822" width="1" style="82" customWidth="1"/>
    <col min="2823" max="2823" width="19.6328125" style="82" customWidth="1"/>
    <col min="2824" max="2824" width="1" style="82" customWidth="1"/>
    <col min="2825" max="2825" width="19.6328125" style="82" customWidth="1"/>
    <col min="2826" max="2826" width="1" style="82" customWidth="1"/>
    <col min="2827" max="2827" width="19.6328125" style="82" customWidth="1"/>
    <col min="2828" max="2828" width="1" style="82" customWidth="1"/>
    <col min="2829" max="2829" width="19.6328125" style="82" customWidth="1"/>
    <col min="2830" max="2830" width="1" style="82" customWidth="1"/>
    <col min="2831" max="2831" width="16.6328125" style="82" customWidth="1"/>
    <col min="2832" max="2832" width="1" style="82" customWidth="1"/>
    <col min="2833" max="3068" width="9.36328125" style="82"/>
    <col min="3069" max="3069" width="51.36328125" style="82" customWidth="1"/>
    <col min="3070" max="3070" width="1" style="82" customWidth="1"/>
    <col min="3071" max="3071" width="18.6328125" style="82" customWidth="1"/>
    <col min="3072" max="3072" width="1" style="82" customWidth="1"/>
    <col min="3073" max="3073" width="19.6328125" style="82" customWidth="1"/>
    <col min="3074" max="3074" width="1" style="82" customWidth="1"/>
    <col min="3075" max="3075" width="19.6328125" style="82" customWidth="1"/>
    <col min="3076" max="3076" width="1" style="82" customWidth="1"/>
    <col min="3077" max="3077" width="19.6328125" style="82" customWidth="1"/>
    <col min="3078" max="3078" width="1" style="82" customWidth="1"/>
    <col min="3079" max="3079" width="19.6328125" style="82" customWidth="1"/>
    <col min="3080" max="3080" width="1" style="82" customWidth="1"/>
    <col min="3081" max="3081" width="19.6328125" style="82" customWidth="1"/>
    <col min="3082" max="3082" width="1" style="82" customWidth="1"/>
    <col min="3083" max="3083" width="19.6328125" style="82" customWidth="1"/>
    <col min="3084" max="3084" width="1" style="82" customWidth="1"/>
    <col min="3085" max="3085" width="19.6328125" style="82" customWidth="1"/>
    <col min="3086" max="3086" width="1" style="82" customWidth="1"/>
    <col min="3087" max="3087" width="16.6328125" style="82" customWidth="1"/>
    <col min="3088" max="3088" width="1" style="82" customWidth="1"/>
    <col min="3089" max="3324" width="9.36328125" style="82"/>
    <col min="3325" max="3325" width="51.36328125" style="82" customWidth="1"/>
    <col min="3326" max="3326" width="1" style="82" customWidth="1"/>
    <col min="3327" max="3327" width="18.6328125" style="82" customWidth="1"/>
    <col min="3328" max="3328" width="1" style="82" customWidth="1"/>
    <col min="3329" max="3329" width="19.6328125" style="82" customWidth="1"/>
    <col min="3330" max="3330" width="1" style="82" customWidth="1"/>
    <col min="3331" max="3331" width="19.6328125" style="82" customWidth="1"/>
    <col min="3332" max="3332" width="1" style="82" customWidth="1"/>
    <col min="3333" max="3333" width="19.6328125" style="82" customWidth="1"/>
    <col min="3334" max="3334" width="1" style="82" customWidth="1"/>
    <col min="3335" max="3335" width="19.6328125" style="82" customWidth="1"/>
    <col min="3336" max="3336" width="1" style="82" customWidth="1"/>
    <col min="3337" max="3337" width="19.6328125" style="82" customWidth="1"/>
    <col min="3338" max="3338" width="1" style="82" customWidth="1"/>
    <col min="3339" max="3339" width="19.6328125" style="82" customWidth="1"/>
    <col min="3340" max="3340" width="1" style="82" customWidth="1"/>
    <col min="3341" max="3341" width="19.6328125" style="82" customWidth="1"/>
    <col min="3342" max="3342" width="1" style="82" customWidth="1"/>
    <col min="3343" max="3343" width="16.6328125" style="82" customWidth="1"/>
    <col min="3344" max="3344" width="1" style="82" customWidth="1"/>
    <col min="3345" max="3580" width="9.36328125" style="82"/>
    <col min="3581" max="3581" width="51.36328125" style="82" customWidth="1"/>
    <col min="3582" max="3582" width="1" style="82" customWidth="1"/>
    <col min="3583" max="3583" width="18.6328125" style="82" customWidth="1"/>
    <col min="3584" max="3584" width="1" style="82" customWidth="1"/>
    <col min="3585" max="3585" width="19.6328125" style="82" customWidth="1"/>
    <col min="3586" max="3586" width="1" style="82" customWidth="1"/>
    <col min="3587" max="3587" width="19.6328125" style="82" customWidth="1"/>
    <col min="3588" max="3588" width="1" style="82" customWidth="1"/>
    <col min="3589" max="3589" width="19.6328125" style="82" customWidth="1"/>
    <col min="3590" max="3590" width="1" style="82" customWidth="1"/>
    <col min="3591" max="3591" width="19.6328125" style="82" customWidth="1"/>
    <col min="3592" max="3592" width="1" style="82" customWidth="1"/>
    <col min="3593" max="3593" width="19.6328125" style="82" customWidth="1"/>
    <col min="3594" max="3594" width="1" style="82" customWidth="1"/>
    <col min="3595" max="3595" width="19.6328125" style="82" customWidth="1"/>
    <col min="3596" max="3596" width="1" style="82" customWidth="1"/>
    <col min="3597" max="3597" width="19.6328125" style="82" customWidth="1"/>
    <col min="3598" max="3598" width="1" style="82" customWidth="1"/>
    <col min="3599" max="3599" width="16.6328125" style="82" customWidth="1"/>
    <col min="3600" max="3600" width="1" style="82" customWidth="1"/>
    <col min="3601" max="3836" width="9.36328125" style="82"/>
    <col min="3837" max="3837" width="51.36328125" style="82" customWidth="1"/>
    <col min="3838" max="3838" width="1" style="82" customWidth="1"/>
    <col min="3839" max="3839" width="18.6328125" style="82" customWidth="1"/>
    <col min="3840" max="3840" width="1" style="82" customWidth="1"/>
    <col min="3841" max="3841" width="19.6328125" style="82" customWidth="1"/>
    <col min="3842" max="3842" width="1" style="82" customWidth="1"/>
    <col min="3843" max="3843" width="19.6328125" style="82" customWidth="1"/>
    <col min="3844" max="3844" width="1" style="82" customWidth="1"/>
    <col min="3845" max="3845" width="19.6328125" style="82" customWidth="1"/>
    <col min="3846" max="3846" width="1" style="82" customWidth="1"/>
    <col min="3847" max="3847" width="19.6328125" style="82" customWidth="1"/>
    <col min="3848" max="3848" width="1" style="82" customWidth="1"/>
    <col min="3849" max="3849" width="19.6328125" style="82" customWidth="1"/>
    <col min="3850" max="3850" width="1" style="82" customWidth="1"/>
    <col min="3851" max="3851" width="19.6328125" style="82" customWidth="1"/>
    <col min="3852" max="3852" width="1" style="82" customWidth="1"/>
    <col min="3853" max="3853" width="19.6328125" style="82" customWidth="1"/>
    <col min="3854" max="3854" width="1" style="82" customWidth="1"/>
    <col min="3855" max="3855" width="16.6328125" style="82" customWidth="1"/>
    <col min="3856" max="3856" width="1" style="82" customWidth="1"/>
    <col min="3857" max="4092" width="9.36328125" style="82"/>
    <col min="4093" max="4093" width="51.36328125" style="82" customWidth="1"/>
    <col min="4094" max="4094" width="1" style="82" customWidth="1"/>
    <col min="4095" max="4095" width="18.6328125" style="82" customWidth="1"/>
    <col min="4096" max="4096" width="1" style="82" customWidth="1"/>
    <col min="4097" max="4097" width="19.6328125" style="82" customWidth="1"/>
    <col min="4098" max="4098" width="1" style="82" customWidth="1"/>
    <col min="4099" max="4099" width="19.6328125" style="82" customWidth="1"/>
    <col min="4100" max="4100" width="1" style="82" customWidth="1"/>
    <col min="4101" max="4101" width="19.6328125" style="82" customWidth="1"/>
    <col min="4102" max="4102" width="1" style="82" customWidth="1"/>
    <col min="4103" max="4103" width="19.6328125" style="82" customWidth="1"/>
    <col min="4104" max="4104" width="1" style="82" customWidth="1"/>
    <col min="4105" max="4105" width="19.6328125" style="82" customWidth="1"/>
    <col min="4106" max="4106" width="1" style="82" customWidth="1"/>
    <col min="4107" max="4107" width="19.6328125" style="82" customWidth="1"/>
    <col min="4108" max="4108" width="1" style="82" customWidth="1"/>
    <col min="4109" max="4109" width="19.6328125" style="82" customWidth="1"/>
    <col min="4110" max="4110" width="1" style="82" customWidth="1"/>
    <col min="4111" max="4111" width="16.6328125" style="82" customWidth="1"/>
    <col min="4112" max="4112" width="1" style="82" customWidth="1"/>
    <col min="4113" max="4348" width="9.36328125" style="82"/>
    <col min="4349" max="4349" width="51.36328125" style="82" customWidth="1"/>
    <col min="4350" max="4350" width="1" style="82" customWidth="1"/>
    <col min="4351" max="4351" width="18.6328125" style="82" customWidth="1"/>
    <col min="4352" max="4352" width="1" style="82" customWidth="1"/>
    <col min="4353" max="4353" width="19.6328125" style="82" customWidth="1"/>
    <col min="4354" max="4354" width="1" style="82" customWidth="1"/>
    <col min="4355" max="4355" width="19.6328125" style="82" customWidth="1"/>
    <col min="4356" max="4356" width="1" style="82" customWidth="1"/>
    <col min="4357" max="4357" width="19.6328125" style="82" customWidth="1"/>
    <col min="4358" max="4358" width="1" style="82" customWidth="1"/>
    <col min="4359" max="4359" width="19.6328125" style="82" customWidth="1"/>
    <col min="4360" max="4360" width="1" style="82" customWidth="1"/>
    <col min="4361" max="4361" width="19.6328125" style="82" customWidth="1"/>
    <col min="4362" max="4362" width="1" style="82" customWidth="1"/>
    <col min="4363" max="4363" width="19.6328125" style="82" customWidth="1"/>
    <col min="4364" max="4364" width="1" style="82" customWidth="1"/>
    <col min="4365" max="4365" width="19.6328125" style="82" customWidth="1"/>
    <col min="4366" max="4366" width="1" style="82" customWidth="1"/>
    <col min="4367" max="4367" width="16.6328125" style="82" customWidth="1"/>
    <col min="4368" max="4368" width="1" style="82" customWidth="1"/>
    <col min="4369" max="4604" width="9.36328125" style="82"/>
    <col min="4605" max="4605" width="51.36328125" style="82" customWidth="1"/>
    <col min="4606" max="4606" width="1" style="82" customWidth="1"/>
    <col min="4607" max="4607" width="18.6328125" style="82" customWidth="1"/>
    <col min="4608" max="4608" width="1" style="82" customWidth="1"/>
    <col min="4609" max="4609" width="19.6328125" style="82" customWidth="1"/>
    <col min="4610" max="4610" width="1" style="82" customWidth="1"/>
    <col min="4611" max="4611" width="19.6328125" style="82" customWidth="1"/>
    <col min="4612" max="4612" width="1" style="82" customWidth="1"/>
    <col min="4613" max="4613" width="19.6328125" style="82" customWidth="1"/>
    <col min="4614" max="4614" width="1" style="82" customWidth="1"/>
    <col min="4615" max="4615" width="19.6328125" style="82" customWidth="1"/>
    <col min="4616" max="4616" width="1" style="82" customWidth="1"/>
    <col min="4617" max="4617" width="19.6328125" style="82" customWidth="1"/>
    <col min="4618" max="4618" width="1" style="82" customWidth="1"/>
    <col min="4619" max="4619" width="19.6328125" style="82" customWidth="1"/>
    <col min="4620" max="4620" width="1" style="82" customWidth="1"/>
    <col min="4621" max="4621" width="19.6328125" style="82" customWidth="1"/>
    <col min="4622" max="4622" width="1" style="82" customWidth="1"/>
    <col min="4623" max="4623" width="16.6328125" style="82" customWidth="1"/>
    <col min="4624" max="4624" width="1" style="82" customWidth="1"/>
    <col min="4625" max="4860" width="9.36328125" style="82"/>
    <col min="4861" max="4861" width="51.36328125" style="82" customWidth="1"/>
    <col min="4862" max="4862" width="1" style="82" customWidth="1"/>
    <col min="4863" max="4863" width="18.6328125" style="82" customWidth="1"/>
    <col min="4864" max="4864" width="1" style="82" customWidth="1"/>
    <col min="4865" max="4865" width="19.6328125" style="82" customWidth="1"/>
    <col min="4866" max="4866" width="1" style="82" customWidth="1"/>
    <col min="4867" max="4867" width="19.6328125" style="82" customWidth="1"/>
    <col min="4868" max="4868" width="1" style="82" customWidth="1"/>
    <col min="4869" max="4869" width="19.6328125" style="82" customWidth="1"/>
    <col min="4870" max="4870" width="1" style="82" customWidth="1"/>
    <col min="4871" max="4871" width="19.6328125" style="82" customWidth="1"/>
    <col min="4872" max="4872" width="1" style="82" customWidth="1"/>
    <col min="4873" max="4873" width="19.6328125" style="82" customWidth="1"/>
    <col min="4874" max="4874" width="1" style="82" customWidth="1"/>
    <col min="4875" max="4875" width="19.6328125" style="82" customWidth="1"/>
    <col min="4876" max="4876" width="1" style="82" customWidth="1"/>
    <col min="4877" max="4877" width="19.6328125" style="82" customWidth="1"/>
    <col min="4878" max="4878" width="1" style="82" customWidth="1"/>
    <col min="4879" max="4879" width="16.6328125" style="82" customWidth="1"/>
    <col min="4880" max="4880" width="1" style="82" customWidth="1"/>
    <col min="4881" max="5116" width="9.36328125" style="82"/>
    <col min="5117" max="5117" width="51.36328125" style="82" customWidth="1"/>
    <col min="5118" max="5118" width="1" style="82" customWidth="1"/>
    <col min="5119" max="5119" width="18.6328125" style="82" customWidth="1"/>
    <col min="5120" max="5120" width="1" style="82" customWidth="1"/>
    <col min="5121" max="5121" width="19.6328125" style="82" customWidth="1"/>
    <col min="5122" max="5122" width="1" style="82" customWidth="1"/>
    <col min="5123" max="5123" width="19.6328125" style="82" customWidth="1"/>
    <col min="5124" max="5124" width="1" style="82" customWidth="1"/>
    <col min="5125" max="5125" width="19.6328125" style="82" customWidth="1"/>
    <col min="5126" max="5126" width="1" style="82" customWidth="1"/>
    <col min="5127" max="5127" width="19.6328125" style="82" customWidth="1"/>
    <col min="5128" max="5128" width="1" style="82" customWidth="1"/>
    <col min="5129" max="5129" width="19.6328125" style="82" customWidth="1"/>
    <col min="5130" max="5130" width="1" style="82" customWidth="1"/>
    <col min="5131" max="5131" width="19.6328125" style="82" customWidth="1"/>
    <col min="5132" max="5132" width="1" style="82" customWidth="1"/>
    <col min="5133" max="5133" width="19.6328125" style="82" customWidth="1"/>
    <col min="5134" max="5134" width="1" style="82" customWidth="1"/>
    <col min="5135" max="5135" width="16.6328125" style="82" customWidth="1"/>
    <col min="5136" max="5136" width="1" style="82" customWidth="1"/>
    <col min="5137" max="5372" width="9.36328125" style="82"/>
    <col min="5373" max="5373" width="51.36328125" style="82" customWidth="1"/>
    <col min="5374" max="5374" width="1" style="82" customWidth="1"/>
    <col min="5375" max="5375" width="18.6328125" style="82" customWidth="1"/>
    <col min="5376" max="5376" width="1" style="82" customWidth="1"/>
    <col min="5377" max="5377" width="19.6328125" style="82" customWidth="1"/>
    <col min="5378" max="5378" width="1" style="82" customWidth="1"/>
    <col min="5379" max="5379" width="19.6328125" style="82" customWidth="1"/>
    <col min="5380" max="5380" width="1" style="82" customWidth="1"/>
    <col min="5381" max="5381" width="19.6328125" style="82" customWidth="1"/>
    <col min="5382" max="5382" width="1" style="82" customWidth="1"/>
    <col min="5383" max="5383" width="19.6328125" style="82" customWidth="1"/>
    <col min="5384" max="5384" width="1" style="82" customWidth="1"/>
    <col min="5385" max="5385" width="19.6328125" style="82" customWidth="1"/>
    <col min="5386" max="5386" width="1" style="82" customWidth="1"/>
    <col min="5387" max="5387" width="19.6328125" style="82" customWidth="1"/>
    <col min="5388" max="5388" width="1" style="82" customWidth="1"/>
    <col min="5389" max="5389" width="19.6328125" style="82" customWidth="1"/>
    <col min="5390" max="5390" width="1" style="82" customWidth="1"/>
    <col min="5391" max="5391" width="16.6328125" style="82" customWidth="1"/>
    <col min="5392" max="5392" width="1" style="82" customWidth="1"/>
    <col min="5393" max="5628" width="9.36328125" style="82"/>
    <col min="5629" max="5629" width="51.36328125" style="82" customWidth="1"/>
    <col min="5630" max="5630" width="1" style="82" customWidth="1"/>
    <col min="5631" max="5631" width="18.6328125" style="82" customWidth="1"/>
    <col min="5632" max="5632" width="1" style="82" customWidth="1"/>
    <col min="5633" max="5633" width="19.6328125" style="82" customWidth="1"/>
    <col min="5634" max="5634" width="1" style="82" customWidth="1"/>
    <col min="5635" max="5635" width="19.6328125" style="82" customWidth="1"/>
    <col min="5636" max="5636" width="1" style="82" customWidth="1"/>
    <col min="5637" max="5637" width="19.6328125" style="82" customWidth="1"/>
    <col min="5638" max="5638" width="1" style="82" customWidth="1"/>
    <col min="5639" max="5639" width="19.6328125" style="82" customWidth="1"/>
    <col min="5640" max="5640" width="1" style="82" customWidth="1"/>
    <col min="5641" max="5641" width="19.6328125" style="82" customWidth="1"/>
    <col min="5642" max="5642" width="1" style="82" customWidth="1"/>
    <col min="5643" max="5643" width="19.6328125" style="82" customWidth="1"/>
    <col min="5644" max="5644" width="1" style="82" customWidth="1"/>
    <col min="5645" max="5645" width="19.6328125" style="82" customWidth="1"/>
    <col min="5646" max="5646" width="1" style="82" customWidth="1"/>
    <col min="5647" max="5647" width="16.6328125" style="82" customWidth="1"/>
    <col min="5648" max="5648" width="1" style="82" customWidth="1"/>
    <col min="5649" max="5884" width="9.36328125" style="82"/>
    <col min="5885" max="5885" width="51.36328125" style="82" customWidth="1"/>
    <col min="5886" max="5886" width="1" style="82" customWidth="1"/>
    <col min="5887" max="5887" width="18.6328125" style="82" customWidth="1"/>
    <col min="5888" max="5888" width="1" style="82" customWidth="1"/>
    <col min="5889" max="5889" width="19.6328125" style="82" customWidth="1"/>
    <col min="5890" max="5890" width="1" style="82" customWidth="1"/>
    <col min="5891" max="5891" width="19.6328125" style="82" customWidth="1"/>
    <col min="5892" max="5892" width="1" style="82" customWidth="1"/>
    <col min="5893" max="5893" width="19.6328125" style="82" customWidth="1"/>
    <col min="5894" max="5894" width="1" style="82" customWidth="1"/>
    <col min="5895" max="5895" width="19.6328125" style="82" customWidth="1"/>
    <col min="5896" max="5896" width="1" style="82" customWidth="1"/>
    <col min="5897" max="5897" width="19.6328125" style="82" customWidth="1"/>
    <col min="5898" max="5898" width="1" style="82" customWidth="1"/>
    <col min="5899" max="5899" width="19.6328125" style="82" customWidth="1"/>
    <col min="5900" max="5900" width="1" style="82" customWidth="1"/>
    <col min="5901" max="5901" width="19.6328125" style="82" customWidth="1"/>
    <col min="5902" max="5902" width="1" style="82" customWidth="1"/>
    <col min="5903" max="5903" width="16.6328125" style="82" customWidth="1"/>
    <col min="5904" max="5904" width="1" style="82" customWidth="1"/>
    <col min="5905" max="6140" width="9.36328125" style="82"/>
    <col min="6141" max="6141" width="51.36328125" style="82" customWidth="1"/>
    <col min="6142" max="6142" width="1" style="82" customWidth="1"/>
    <col min="6143" max="6143" width="18.6328125" style="82" customWidth="1"/>
    <col min="6144" max="6144" width="1" style="82" customWidth="1"/>
    <col min="6145" max="6145" width="19.6328125" style="82" customWidth="1"/>
    <col min="6146" max="6146" width="1" style="82" customWidth="1"/>
    <col min="6147" max="6147" width="19.6328125" style="82" customWidth="1"/>
    <col min="6148" max="6148" width="1" style="82" customWidth="1"/>
    <col min="6149" max="6149" width="19.6328125" style="82" customWidth="1"/>
    <col min="6150" max="6150" width="1" style="82" customWidth="1"/>
    <col min="6151" max="6151" width="19.6328125" style="82" customWidth="1"/>
    <col min="6152" max="6152" width="1" style="82" customWidth="1"/>
    <col min="6153" max="6153" width="19.6328125" style="82" customWidth="1"/>
    <col min="6154" max="6154" width="1" style="82" customWidth="1"/>
    <col min="6155" max="6155" width="19.6328125" style="82" customWidth="1"/>
    <col min="6156" max="6156" width="1" style="82" customWidth="1"/>
    <col min="6157" max="6157" width="19.6328125" style="82" customWidth="1"/>
    <col min="6158" max="6158" width="1" style="82" customWidth="1"/>
    <col min="6159" max="6159" width="16.6328125" style="82" customWidth="1"/>
    <col min="6160" max="6160" width="1" style="82" customWidth="1"/>
    <col min="6161" max="6396" width="9.36328125" style="82"/>
    <col min="6397" max="6397" width="51.36328125" style="82" customWidth="1"/>
    <col min="6398" max="6398" width="1" style="82" customWidth="1"/>
    <col min="6399" max="6399" width="18.6328125" style="82" customWidth="1"/>
    <col min="6400" max="6400" width="1" style="82" customWidth="1"/>
    <col min="6401" max="6401" width="19.6328125" style="82" customWidth="1"/>
    <col min="6402" max="6402" width="1" style="82" customWidth="1"/>
    <col min="6403" max="6403" width="19.6328125" style="82" customWidth="1"/>
    <col min="6404" max="6404" width="1" style="82" customWidth="1"/>
    <col min="6405" max="6405" width="19.6328125" style="82" customWidth="1"/>
    <col min="6406" max="6406" width="1" style="82" customWidth="1"/>
    <col min="6407" max="6407" width="19.6328125" style="82" customWidth="1"/>
    <col min="6408" max="6408" width="1" style="82" customWidth="1"/>
    <col min="6409" max="6409" width="19.6328125" style="82" customWidth="1"/>
    <col min="6410" max="6410" width="1" style="82" customWidth="1"/>
    <col min="6411" max="6411" width="19.6328125" style="82" customWidth="1"/>
    <col min="6412" max="6412" width="1" style="82" customWidth="1"/>
    <col min="6413" max="6413" width="19.6328125" style="82" customWidth="1"/>
    <col min="6414" max="6414" width="1" style="82" customWidth="1"/>
    <col min="6415" max="6415" width="16.6328125" style="82" customWidth="1"/>
    <col min="6416" max="6416" width="1" style="82" customWidth="1"/>
    <col min="6417" max="6652" width="9.36328125" style="82"/>
    <col min="6653" max="6653" width="51.36328125" style="82" customWidth="1"/>
    <col min="6654" max="6654" width="1" style="82" customWidth="1"/>
    <col min="6655" max="6655" width="18.6328125" style="82" customWidth="1"/>
    <col min="6656" max="6656" width="1" style="82" customWidth="1"/>
    <col min="6657" max="6657" width="19.6328125" style="82" customWidth="1"/>
    <col min="6658" max="6658" width="1" style="82" customWidth="1"/>
    <col min="6659" max="6659" width="19.6328125" style="82" customWidth="1"/>
    <col min="6660" max="6660" width="1" style="82" customWidth="1"/>
    <col min="6661" max="6661" width="19.6328125" style="82" customWidth="1"/>
    <col min="6662" max="6662" width="1" style="82" customWidth="1"/>
    <col min="6663" max="6663" width="19.6328125" style="82" customWidth="1"/>
    <col min="6664" max="6664" width="1" style="82" customWidth="1"/>
    <col min="6665" max="6665" width="19.6328125" style="82" customWidth="1"/>
    <col min="6666" max="6666" width="1" style="82" customWidth="1"/>
    <col min="6667" max="6667" width="19.6328125" style="82" customWidth="1"/>
    <col min="6668" max="6668" width="1" style="82" customWidth="1"/>
    <col min="6669" max="6669" width="19.6328125" style="82" customWidth="1"/>
    <col min="6670" max="6670" width="1" style="82" customWidth="1"/>
    <col min="6671" max="6671" width="16.6328125" style="82" customWidth="1"/>
    <col min="6672" max="6672" width="1" style="82" customWidth="1"/>
    <col min="6673" max="6908" width="9.36328125" style="82"/>
    <col min="6909" max="6909" width="51.36328125" style="82" customWidth="1"/>
    <col min="6910" max="6910" width="1" style="82" customWidth="1"/>
    <col min="6911" max="6911" width="18.6328125" style="82" customWidth="1"/>
    <col min="6912" max="6912" width="1" style="82" customWidth="1"/>
    <col min="6913" max="6913" width="19.6328125" style="82" customWidth="1"/>
    <col min="6914" max="6914" width="1" style="82" customWidth="1"/>
    <col min="6915" max="6915" width="19.6328125" style="82" customWidth="1"/>
    <col min="6916" max="6916" width="1" style="82" customWidth="1"/>
    <col min="6917" max="6917" width="19.6328125" style="82" customWidth="1"/>
    <col min="6918" max="6918" width="1" style="82" customWidth="1"/>
    <col min="6919" max="6919" width="19.6328125" style="82" customWidth="1"/>
    <col min="6920" max="6920" width="1" style="82" customWidth="1"/>
    <col min="6921" max="6921" width="19.6328125" style="82" customWidth="1"/>
    <col min="6922" max="6922" width="1" style="82" customWidth="1"/>
    <col min="6923" max="6923" width="19.6328125" style="82" customWidth="1"/>
    <col min="6924" max="6924" width="1" style="82" customWidth="1"/>
    <col min="6925" max="6925" width="19.6328125" style="82" customWidth="1"/>
    <col min="6926" max="6926" width="1" style="82" customWidth="1"/>
    <col min="6927" max="6927" width="16.6328125" style="82" customWidth="1"/>
    <col min="6928" max="6928" width="1" style="82" customWidth="1"/>
    <col min="6929" max="7164" width="9.36328125" style="82"/>
    <col min="7165" max="7165" width="51.36328125" style="82" customWidth="1"/>
    <col min="7166" max="7166" width="1" style="82" customWidth="1"/>
    <col min="7167" max="7167" width="18.6328125" style="82" customWidth="1"/>
    <col min="7168" max="7168" width="1" style="82" customWidth="1"/>
    <col min="7169" max="7169" width="19.6328125" style="82" customWidth="1"/>
    <col min="7170" max="7170" width="1" style="82" customWidth="1"/>
    <col min="7171" max="7171" width="19.6328125" style="82" customWidth="1"/>
    <col min="7172" max="7172" width="1" style="82" customWidth="1"/>
    <col min="7173" max="7173" width="19.6328125" style="82" customWidth="1"/>
    <col min="7174" max="7174" width="1" style="82" customWidth="1"/>
    <col min="7175" max="7175" width="19.6328125" style="82" customWidth="1"/>
    <col min="7176" max="7176" width="1" style="82" customWidth="1"/>
    <col min="7177" max="7177" width="19.6328125" style="82" customWidth="1"/>
    <col min="7178" max="7178" width="1" style="82" customWidth="1"/>
    <col min="7179" max="7179" width="19.6328125" style="82" customWidth="1"/>
    <col min="7180" max="7180" width="1" style="82" customWidth="1"/>
    <col min="7181" max="7181" width="19.6328125" style="82" customWidth="1"/>
    <col min="7182" max="7182" width="1" style="82" customWidth="1"/>
    <col min="7183" max="7183" width="16.6328125" style="82" customWidth="1"/>
    <col min="7184" max="7184" width="1" style="82" customWidth="1"/>
    <col min="7185" max="7420" width="9.36328125" style="82"/>
    <col min="7421" max="7421" width="51.36328125" style="82" customWidth="1"/>
    <col min="7422" max="7422" width="1" style="82" customWidth="1"/>
    <col min="7423" max="7423" width="18.6328125" style="82" customWidth="1"/>
    <col min="7424" max="7424" width="1" style="82" customWidth="1"/>
    <col min="7425" max="7425" width="19.6328125" style="82" customWidth="1"/>
    <col min="7426" max="7426" width="1" style="82" customWidth="1"/>
    <col min="7427" max="7427" width="19.6328125" style="82" customWidth="1"/>
    <col min="7428" max="7428" width="1" style="82" customWidth="1"/>
    <col min="7429" max="7429" width="19.6328125" style="82" customWidth="1"/>
    <col min="7430" max="7430" width="1" style="82" customWidth="1"/>
    <col min="7431" max="7431" width="19.6328125" style="82" customWidth="1"/>
    <col min="7432" max="7432" width="1" style="82" customWidth="1"/>
    <col min="7433" max="7433" width="19.6328125" style="82" customWidth="1"/>
    <col min="7434" max="7434" width="1" style="82" customWidth="1"/>
    <col min="7435" max="7435" width="19.6328125" style="82" customWidth="1"/>
    <col min="7436" max="7436" width="1" style="82" customWidth="1"/>
    <col min="7437" max="7437" width="19.6328125" style="82" customWidth="1"/>
    <col min="7438" max="7438" width="1" style="82" customWidth="1"/>
    <col min="7439" max="7439" width="16.6328125" style="82" customWidth="1"/>
    <col min="7440" max="7440" width="1" style="82" customWidth="1"/>
    <col min="7441" max="7676" width="9.36328125" style="82"/>
    <col min="7677" max="7677" width="51.36328125" style="82" customWidth="1"/>
    <col min="7678" max="7678" width="1" style="82" customWidth="1"/>
    <col min="7679" max="7679" width="18.6328125" style="82" customWidth="1"/>
    <col min="7680" max="7680" width="1" style="82" customWidth="1"/>
    <col min="7681" max="7681" width="19.6328125" style="82" customWidth="1"/>
    <col min="7682" max="7682" width="1" style="82" customWidth="1"/>
    <col min="7683" max="7683" width="19.6328125" style="82" customWidth="1"/>
    <col min="7684" max="7684" width="1" style="82" customWidth="1"/>
    <col min="7685" max="7685" width="19.6328125" style="82" customWidth="1"/>
    <col min="7686" max="7686" width="1" style="82" customWidth="1"/>
    <col min="7687" max="7687" width="19.6328125" style="82" customWidth="1"/>
    <col min="7688" max="7688" width="1" style="82" customWidth="1"/>
    <col min="7689" max="7689" width="19.6328125" style="82" customWidth="1"/>
    <col min="7690" max="7690" width="1" style="82" customWidth="1"/>
    <col min="7691" max="7691" width="19.6328125" style="82" customWidth="1"/>
    <col min="7692" max="7692" width="1" style="82" customWidth="1"/>
    <col min="7693" max="7693" width="19.6328125" style="82" customWidth="1"/>
    <col min="7694" max="7694" width="1" style="82" customWidth="1"/>
    <col min="7695" max="7695" width="16.6328125" style="82" customWidth="1"/>
    <col min="7696" max="7696" width="1" style="82" customWidth="1"/>
    <col min="7697" max="7932" width="9.36328125" style="82"/>
    <col min="7933" max="7933" width="51.36328125" style="82" customWidth="1"/>
    <col min="7934" max="7934" width="1" style="82" customWidth="1"/>
    <col min="7935" max="7935" width="18.6328125" style="82" customWidth="1"/>
    <col min="7936" max="7936" width="1" style="82" customWidth="1"/>
    <col min="7937" max="7937" width="19.6328125" style="82" customWidth="1"/>
    <col min="7938" max="7938" width="1" style="82" customWidth="1"/>
    <col min="7939" max="7939" width="19.6328125" style="82" customWidth="1"/>
    <col min="7940" max="7940" width="1" style="82" customWidth="1"/>
    <col min="7941" max="7941" width="19.6328125" style="82" customWidth="1"/>
    <col min="7942" max="7942" width="1" style="82" customWidth="1"/>
    <col min="7943" max="7943" width="19.6328125" style="82" customWidth="1"/>
    <col min="7944" max="7944" width="1" style="82" customWidth="1"/>
    <col min="7945" max="7945" width="19.6328125" style="82" customWidth="1"/>
    <col min="7946" max="7946" width="1" style="82" customWidth="1"/>
    <col min="7947" max="7947" width="19.6328125" style="82" customWidth="1"/>
    <col min="7948" max="7948" width="1" style="82" customWidth="1"/>
    <col min="7949" max="7949" width="19.6328125" style="82" customWidth="1"/>
    <col min="7950" max="7950" width="1" style="82" customWidth="1"/>
    <col min="7951" max="7951" width="16.6328125" style="82" customWidth="1"/>
    <col min="7952" max="7952" width="1" style="82" customWidth="1"/>
    <col min="7953" max="8188" width="9.36328125" style="82"/>
    <col min="8189" max="8189" width="51.36328125" style="82" customWidth="1"/>
    <col min="8190" max="8190" width="1" style="82" customWidth="1"/>
    <col min="8191" max="8191" width="18.6328125" style="82" customWidth="1"/>
    <col min="8192" max="8192" width="1" style="82" customWidth="1"/>
    <col min="8193" max="8193" width="19.6328125" style="82" customWidth="1"/>
    <col min="8194" max="8194" width="1" style="82" customWidth="1"/>
    <col min="8195" max="8195" width="19.6328125" style="82" customWidth="1"/>
    <col min="8196" max="8196" width="1" style="82" customWidth="1"/>
    <col min="8197" max="8197" width="19.6328125" style="82" customWidth="1"/>
    <col min="8198" max="8198" width="1" style="82" customWidth="1"/>
    <col min="8199" max="8199" width="19.6328125" style="82" customWidth="1"/>
    <col min="8200" max="8200" width="1" style="82" customWidth="1"/>
    <col min="8201" max="8201" width="19.6328125" style="82" customWidth="1"/>
    <col min="8202" max="8202" width="1" style="82" customWidth="1"/>
    <col min="8203" max="8203" width="19.6328125" style="82" customWidth="1"/>
    <col min="8204" max="8204" width="1" style="82" customWidth="1"/>
    <col min="8205" max="8205" width="19.6328125" style="82" customWidth="1"/>
    <col min="8206" max="8206" width="1" style="82" customWidth="1"/>
    <col min="8207" max="8207" width="16.6328125" style="82" customWidth="1"/>
    <col min="8208" max="8208" width="1" style="82" customWidth="1"/>
    <col min="8209" max="8444" width="9.36328125" style="82"/>
    <col min="8445" max="8445" width="51.36328125" style="82" customWidth="1"/>
    <col min="8446" max="8446" width="1" style="82" customWidth="1"/>
    <col min="8447" max="8447" width="18.6328125" style="82" customWidth="1"/>
    <col min="8448" max="8448" width="1" style="82" customWidth="1"/>
    <col min="8449" max="8449" width="19.6328125" style="82" customWidth="1"/>
    <col min="8450" max="8450" width="1" style="82" customWidth="1"/>
    <col min="8451" max="8451" width="19.6328125" style="82" customWidth="1"/>
    <col min="8452" max="8452" width="1" style="82" customWidth="1"/>
    <col min="8453" max="8453" width="19.6328125" style="82" customWidth="1"/>
    <col min="8454" max="8454" width="1" style="82" customWidth="1"/>
    <col min="8455" max="8455" width="19.6328125" style="82" customWidth="1"/>
    <col min="8456" max="8456" width="1" style="82" customWidth="1"/>
    <col min="8457" max="8457" width="19.6328125" style="82" customWidth="1"/>
    <col min="8458" max="8458" width="1" style="82" customWidth="1"/>
    <col min="8459" max="8459" width="19.6328125" style="82" customWidth="1"/>
    <col min="8460" max="8460" width="1" style="82" customWidth="1"/>
    <col min="8461" max="8461" width="19.6328125" style="82" customWidth="1"/>
    <col min="8462" max="8462" width="1" style="82" customWidth="1"/>
    <col min="8463" max="8463" width="16.6328125" style="82" customWidth="1"/>
    <col min="8464" max="8464" width="1" style="82" customWidth="1"/>
    <col min="8465" max="8700" width="9.36328125" style="82"/>
    <col min="8701" max="8701" width="51.36328125" style="82" customWidth="1"/>
    <col min="8702" max="8702" width="1" style="82" customWidth="1"/>
    <col min="8703" max="8703" width="18.6328125" style="82" customWidth="1"/>
    <col min="8704" max="8704" width="1" style="82" customWidth="1"/>
    <col min="8705" max="8705" width="19.6328125" style="82" customWidth="1"/>
    <col min="8706" max="8706" width="1" style="82" customWidth="1"/>
    <col min="8707" max="8707" width="19.6328125" style="82" customWidth="1"/>
    <col min="8708" max="8708" width="1" style="82" customWidth="1"/>
    <col min="8709" max="8709" width="19.6328125" style="82" customWidth="1"/>
    <col min="8710" max="8710" width="1" style="82" customWidth="1"/>
    <col min="8711" max="8711" width="19.6328125" style="82" customWidth="1"/>
    <col min="8712" max="8712" width="1" style="82" customWidth="1"/>
    <col min="8713" max="8713" width="19.6328125" style="82" customWidth="1"/>
    <col min="8714" max="8714" width="1" style="82" customWidth="1"/>
    <col min="8715" max="8715" width="19.6328125" style="82" customWidth="1"/>
    <col min="8716" max="8716" width="1" style="82" customWidth="1"/>
    <col min="8717" max="8717" width="19.6328125" style="82" customWidth="1"/>
    <col min="8718" max="8718" width="1" style="82" customWidth="1"/>
    <col min="8719" max="8719" width="16.6328125" style="82" customWidth="1"/>
    <col min="8720" max="8720" width="1" style="82" customWidth="1"/>
    <col min="8721" max="8956" width="9.36328125" style="82"/>
    <col min="8957" max="8957" width="51.36328125" style="82" customWidth="1"/>
    <col min="8958" max="8958" width="1" style="82" customWidth="1"/>
    <col min="8959" max="8959" width="18.6328125" style="82" customWidth="1"/>
    <col min="8960" max="8960" width="1" style="82" customWidth="1"/>
    <col min="8961" max="8961" width="19.6328125" style="82" customWidth="1"/>
    <col min="8962" max="8962" width="1" style="82" customWidth="1"/>
    <col min="8963" max="8963" width="19.6328125" style="82" customWidth="1"/>
    <col min="8964" max="8964" width="1" style="82" customWidth="1"/>
    <col min="8965" max="8965" width="19.6328125" style="82" customWidth="1"/>
    <col min="8966" max="8966" width="1" style="82" customWidth="1"/>
    <col min="8967" max="8967" width="19.6328125" style="82" customWidth="1"/>
    <col min="8968" max="8968" width="1" style="82" customWidth="1"/>
    <col min="8969" max="8969" width="19.6328125" style="82" customWidth="1"/>
    <col min="8970" max="8970" width="1" style="82" customWidth="1"/>
    <col min="8971" max="8971" width="19.6328125" style="82" customWidth="1"/>
    <col min="8972" max="8972" width="1" style="82" customWidth="1"/>
    <col min="8973" max="8973" width="19.6328125" style="82" customWidth="1"/>
    <col min="8974" max="8974" width="1" style="82" customWidth="1"/>
    <col min="8975" max="8975" width="16.6328125" style="82" customWidth="1"/>
    <col min="8976" max="8976" width="1" style="82" customWidth="1"/>
    <col min="8977" max="9212" width="9.36328125" style="82"/>
    <col min="9213" max="9213" width="51.36328125" style="82" customWidth="1"/>
    <col min="9214" max="9214" width="1" style="82" customWidth="1"/>
    <col min="9215" max="9215" width="18.6328125" style="82" customWidth="1"/>
    <col min="9216" max="9216" width="1" style="82" customWidth="1"/>
    <col min="9217" max="9217" width="19.6328125" style="82" customWidth="1"/>
    <col min="9218" max="9218" width="1" style="82" customWidth="1"/>
    <col min="9219" max="9219" width="19.6328125" style="82" customWidth="1"/>
    <col min="9220" max="9220" width="1" style="82" customWidth="1"/>
    <col min="9221" max="9221" width="19.6328125" style="82" customWidth="1"/>
    <col min="9222" max="9222" width="1" style="82" customWidth="1"/>
    <col min="9223" max="9223" width="19.6328125" style="82" customWidth="1"/>
    <col min="9224" max="9224" width="1" style="82" customWidth="1"/>
    <col min="9225" max="9225" width="19.6328125" style="82" customWidth="1"/>
    <col min="9226" max="9226" width="1" style="82" customWidth="1"/>
    <col min="9227" max="9227" width="19.6328125" style="82" customWidth="1"/>
    <col min="9228" max="9228" width="1" style="82" customWidth="1"/>
    <col min="9229" max="9229" width="19.6328125" style="82" customWidth="1"/>
    <col min="9230" max="9230" width="1" style="82" customWidth="1"/>
    <col min="9231" max="9231" width="16.6328125" style="82" customWidth="1"/>
    <col min="9232" max="9232" width="1" style="82" customWidth="1"/>
    <col min="9233" max="9468" width="9.36328125" style="82"/>
    <col min="9469" max="9469" width="51.36328125" style="82" customWidth="1"/>
    <col min="9470" max="9470" width="1" style="82" customWidth="1"/>
    <col min="9471" max="9471" width="18.6328125" style="82" customWidth="1"/>
    <col min="9472" max="9472" width="1" style="82" customWidth="1"/>
    <col min="9473" max="9473" width="19.6328125" style="82" customWidth="1"/>
    <col min="9474" max="9474" width="1" style="82" customWidth="1"/>
    <col min="9475" max="9475" width="19.6328125" style="82" customWidth="1"/>
    <col min="9476" max="9476" width="1" style="82" customWidth="1"/>
    <col min="9477" max="9477" width="19.6328125" style="82" customWidth="1"/>
    <col min="9478" max="9478" width="1" style="82" customWidth="1"/>
    <col min="9479" max="9479" width="19.6328125" style="82" customWidth="1"/>
    <col min="9480" max="9480" width="1" style="82" customWidth="1"/>
    <col min="9481" max="9481" width="19.6328125" style="82" customWidth="1"/>
    <col min="9482" max="9482" width="1" style="82" customWidth="1"/>
    <col min="9483" max="9483" width="19.6328125" style="82" customWidth="1"/>
    <col min="9484" max="9484" width="1" style="82" customWidth="1"/>
    <col min="9485" max="9485" width="19.6328125" style="82" customWidth="1"/>
    <col min="9486" max="9486" width="1" style="82" customWidth="1"/>
    <col min="9487" max="9487" width="16.6328125" style="82" customWidth="1"/>
    <col min="9488" max="9488" width="1" style="82" customWidth="1"/>
    <col min="9489" max="9724" width="9.36328125" style="82"/>
    <col min="9725" max="9725" width="51.36328125" style="82" customWidth="1"/>
    <col min="9726" max="9726" width="1" style="82" customWidth="1"/>
    <col min="9727" max="9727" width="18.6328125" style="82" customWidth="1"/>
    <col min="9728" max="9728" width="1" style="82" customWidth="1"/>
    <col min="9729" max="9729" width="19.6328125" style="82" customWidth="1"/>
    <col min="9730" max="9730" width="1" style="82" customWidth="1"/>
    <col min="9731" max="9731" width="19.6328125" style="82" customWidth="1"/>
    <col min="9732" max="9732" width="1" style="82" customWidth="1"/>
    <col min="9733" max="9733" width="19.6328125" style="82" customWidth="1"/>
    <col min="9734" max="9734" width="1" style="82" customWidth="1"/>
    <col min="9735" max="9735" width="19.6328125" style="82" customWidth="1"/>
    <col min="9736" max="9736" width="1" style="82" customWidth="1"/>
    <col min="9737" max="9737" width="19.6328125" style="82" customWidth="1"/>
    <col min="9738" max="9738" width="1" style="82" customWidth="1"/>
    <col min="9739" max="9739" width="19.6328125" style="82" customWidth="1"/>
    <col min="9740" max="9740" width="1" style="82" customWidth="1"/>
    <col min="9741" max="9741" width="19.6328125" style="82" customWidth="1"/>
    <col min="9742" max="9742" width="1" style="82" customWidth="1"/>
    <col min="9743" max="9743" width="16.6328125" style="82" customWidth="1"/>
    <col min="9744" max="9744" width="1" style="82" customWidth="1"/>
    <col min="9745" max="9980" width="9.36328125" style="82"/>
    <col min="9981" max="9981" width="51.36328125" style="82" customWidth="1"/>
    <col min="9982" max="9982" width="1" style="82" customWidth="1"/>
    <col min="9983" max="9983" width="18.6328125" style="82" customWidth="1"/>
    <col min="9984" max="9984" width="1" style="82" customWidth="1"/>
    <col min="9985" max="9985" width="19.6328125" style="82" customWidth="1"/>
    <col min="9986" max="9986" width="1" style="82" customWidth="1"/>
    <col min="9987" max="9987" width="19.6328125" style="82" customWidth="1"/>
    <col min="9988" max="9988" width="1" style="82" customWidth="1"/>
    <col min="9989" max="9989" width="19.6328125" style="82" customWidth="1"/>
    <col min="9990" max="9990" width="1" style="82" customWidth="1"/>
    <col min="9991" max="9991" width="19.6328125" style="82" customWidth="1"/>
    <col min="9992" max="9992" width="1" style="82" customWidth="1"/>
    <col min="9993" max="9993" width="19.6328125" style="82" customWidth="1"/>
    <col min="9994" max="9994" width="1" style="82" customWidth="1"/>
    <col min="9995" max="9995" width="19.6328125" style="82" customWidth="1"/>
    <col min="9996" max="9996" width="1" style="82" customWidth="1"/>
    <col min="9997" max="9997" width="19.6328125" style="82" customWidth="1"/>
    <col min="9998" max="9998" width="1" style="82" customWidth="1"/>
    <col min="9999" max="9999" width="16.6328125" style="82" customWidth="1"/>
    <col min="10000" max="10000" width="1" style="82" customWidth="1"/>
    <col min="10001" max="10236" width="9.36328125" style="82"/>
    <col min="10237" max="10237" width="51.36328125" style="82" customWidth="1"/>
    <col min="10238" max="10238" width="1" style="82" customWidth="1"/>
    <col min="10239" max="10239" width="18.6328125" style="82" customWidth="1"/>
    <col min="10240" max="10240" width="1" style="82" customWidth="1"/>
    <col min="10241" max="10241" width="19.6328125" style="82" customWidth="1"/>
    <col min="10242" max="10242" width="1" style="82" customWidth="1"/>
    <col min="10243" max="10243" width="19.6328125" style="82" customWidth="1"/>
    <col min="10244" max="10244" width="1" style="82" customWidth="1"/>
    <col min="10245" max="10245" width="19.6328125" style="82" customWidth="1"/>
    <col min="10246" max="10246" width="1" style="82" customWidth="1"/>
    <col min="10247" max="10247" width="19.6328125" style="82" customWidth="1"/>
    <col min="10248" max="10248" width="1" style="82" customWidth="1"/>
    <col min="10249" max="10249" width="19.6328125" style="82" customWidth="1"/>
    <col min="10250" max="10250" width="1" style="82" customWidth="1"/>
    <col min="10251" max="10251" width="19.6328125" style="82" customWidth="1"/>
    <col min="10252" max="10252" width="1" style="82" customWidth="1"/>
    <col min="10253" max="10253" width="19.6328125" style="82" customWidth="1"/>
    <col min="10254" max="10254" width="1" style="82" customWidth="1"/>
    <col min="10255" max="10255" width="16.6328125" style="82" customWidth="1"/>
    <col min="10256" max="10256" width="1" style="82" customWidth="1"/>
    <col min="10257" max="10492" width="9.36328125" style="82"/>
    <col min="10493" max="10493" width="51.36328125" style="82" customWidth="1"/>
    <col min="10494" max="10494" width="1" style="82" customWidth="1"/>
    <col min="10495" max="10495" width="18.6328125" style="82" customWidth="1"/>
    <col min="10496" max="10496" width="1" style="82" customWidth="1"/>
    <col min="10497" max="10497" width="19.6328125" style="82" customWidth="1"/>
    <col min="10498" max="10498" width="1" style="82" customWidth="1"/>
    <col min="10499" max="10499" width="19.6328125" style="82" customWidth="1"/>
    <col min="10500" max="10500" width="1" style="82" customWidth="1"/>
    <col min="10501" max="10501" width="19.6328125" style="82" customWidth="1"/>
    <col min="10502" max="10502" width="1" style="82" customWidth="1"/>
    <col min="10503" max="10503" width="19.6328125" style="82" customWidth="1"/>
    <col min="10504" max="10504" width="1" style="82" customWidth="1"/>
    <col min="10505" max="10505" width="19.6328125" style="82" customWidth="1"/>
    <col min="10506" max="10506" width="1" style="82" customWidth="1"/>
    <col min="10507" max="10507" width="19.6328125" style="82" customWidth="1"/>
    <col min="10508" max="10508" width="1" style="82" customWidth="1"/>
    <col min="10509" max="10509" width="19.6328125" style="82" customWidth="1"/>
    <col min="10510" max="10510" width="1" style="82" customWidth="1"/>
    <col min="10511" max="10511" width="16.6328125" style="82" customWidth="1"/>
    <col min="10512" max="10512" width="1" style="82" customWidth="1"/>
    <col min="10513" max="10748" width="9.36328125" style="82"/>
    <col min="10749" max="10749" width="51.36328125" style="82" customWidth="1"/>
    <col min="10750" max="10750" width="1" style="82" customWidth="1"/>
    <col min="10751" max="10751" width="18.6328125" style="82" customWidth="1"/>
    <col min="10752" max="10752" width="1" style="82" customWidth="1"/>
    <col min="10753" max="10753" width="19.6328125" style="82" customWidth="1"/>
    <col min="10754" max="10754" width="1" style="82" customWidth="1"/>
    <col min="10755" max="10755" width="19.6328125" style="82" customWidth="1"/>
    <col min="10756" max="10756" width="1" style="82" customWidth="1"/>
    <col min="10757" max="10757" width="19.6328125" style="82" customWidth="1"/>
    <col min="10758" max="10758" width="1" style="82" customWidth="1"/>
    <col min="10759" max="10759" width="19.6328125" style="82" customWidth="1"/>
    <col min="10760" max="10760" width="1" style="82" customWidth="1"/>
    <col min="10761" max="10761" width="19.6328125" style="82" customWidth="1"/>
    <col min="10762" max="10762" width="1" style="82" customWidth="1"/>
    <col min="10763" max="10763" width="19.6328125" style="82" customWidth="1"/>
    <col min="10764" max="10764" width="1" style="82" customWidth="1"/>
    <col min="10765" max="10765" width="19.6328125" style="82" customWidth="1"/>
    <col min="10766" max="10766" width="1" style="82" customWidth="1"/>
    <col min="10767" max="10767" width="16.6328125" style="82" customWidth="1"/>
    <col min="10768" max="10768" width="1" style="82" customWidth="1"/>
    <col min="10769" max="11004" width="9.36328125" style="82"/>
    <col min="11005" max="11005" width="51.36328125" style="82" customWidth="1"/>
    <col min="11006" max="11006" width="1" style="82" customWidth="1"/>
    <col min="11007" max="11007" width="18.6328125" style="82" customWidth="1"/>
    <col min="11008" max="11008" width="1" style="82" customWidth="1"/>
    <col min="11009" max="11009" width="19.6328125" style="82" customWidth="1"/>
    <col min="11010" max="11010" width="1" style="82" customWidth="1"/>
    <col min="11011" max="11011" width="19.6328125" style="82" customWidth="1"/>
    <col min="11012" max="11012" width="1" style="82" customWidth="1"/>
    <col min="11013" max="11013" width="19.6328125" style="82" customWidth="1"/>
    <col min="11014" max="11014" width="1" style="82" customWidth="1"/>
    <col min="11015" max="11015" width="19.6328125" style="82" customWidth="1"/>
    <col min="11016" max="11016" width="1" style="82" customWidth="1"/>
    <col min="11017" max="11017" width="19.6328125" style="82" customWidth="1"/>
    <col min="11018" max="11018" width="1" style="82" customWidth="1"/>
    <col min="11019" max="11019" width="19.6328125" style="82" customWidth="1"/>
    <col min="11020" max="11020" width="1" style="82" customWidth="1"/>
    <col min="11021" max="11021" width="19.6328125" style="82" customWidth="1"/>
    <col min="11022" max="11022" width="1" style="82" customWidth="1"/>
    <col min="11023" max="11023" width="16.6328125" style="82" customWidth="1"/>
    <col min="11024" max="11024" width="1" style="82" customWidth="1"/>
    <col min="11025" max="11260" width="9.36328125" style="82"/>
    <col min="11261" max="11261" width="51.36328125" style="82" customWidth="1"/>
    <col min="11262" max="11262" width="1" style="82" customWidth="1"/>
    <col min="11263" max="11263" width="18.6328125" style="82" customWidth="1"/>
    <col min="11264" max="11264" width="1" style="82" customWidth="1"/>
    <col min="11265" max="11265" width="19.6328125" style="82" customWidth="1"/>
    <col min="11266" max="11266" width="1" style="82" customWidth="1"/>
    <col min="11267" max="11267" width="19.6328125" style="82" customWidth="1"/>
    <col min="11268" max="11268" width="1" style="82" customWidth="1"/>
    <col min="11269" max="11269" width="19.6328125" style="82" customWidth="1"/>
    <col min="11270" max="11270" width="1" style="82" customWidth="1"/>
    <col min="11271" max="11271" width="19.6328125" style="82" customWidth="1"/>
    <col min="11272" max="11272" width="1" style="82" customWidth="1"/>
    <col min="11273" max="11273" width="19.6328125" style="82" customWidth="1"/>
    <col min="11274" max="11274" width="1" style="82" customWidth="1"/>
    <col min="11275" max="11275" width="19.6328125" style="82" customWidth="1"/>
    <col min="11276" max="11276" width="1" style="82" customWidth="1"/>
    <col min="11277" max="11277" width="19.6328125" style="82" customWidth="1"/>
    <col min="11278" max="11278" width="1" style="82" customWidth="1"/>
    <col min="11279" max="11279" width="16.6328125" style="82" customWidth="1"/>
    <col min="11280" max="11280" width="1" style="82" customWidth="1"/>
    <col min="11281" max="11516" width="9.36328125" style="82"/>
    <col min="11517" max="11517" width="51.36328125" style="82" customWidth="1"/>
    <col min="11518" max="11518" width="1" style="82" customWidth="1"/>
    <col min="11519" max="11519" width="18.6328125" style="82" customWidth="1"/>
    <col min="11520" max="11520" width="1" style="82" customWidth="1"/>
    <col min="11521" max="11521" width="19.6328125" style="82" customWidth="1"/>
    <col min="11522" max="11522" width="1" style="82" customWidth="1"/>
    <col min="11523" max="11523" width="19.6328125" style="82" customWidth="1"/>
    <col min="11524" max="11524" width="1" style="82" customWidth="1"/>
    <col min="11525" max="11525" width="19.6328125" style="82" customWidth="1"/>
    <col min="11526" max="11526" width="1" style="82" customWidth="1"/>
    <col min="11527" max="11527" width="19.6328125" style="82" customWidth="1"/>
    <col min="11528" max="11528" width="1" style="82" customWidth="1"/>
    <col min="11529" max="11529" width="19.6328125" style="82" customWidth="1"/>
    <col min="11530" max="11530" width="1" style="82" customWidth="1"/>
    <col min="11531" max="11531" width="19.6328125" style="82" customWidth="1"/>
    <col min="11532" max="11532" width="1" style="82" customWidth="1"/>
    <col min="11533" max="11533" width="19.6328125" style="82" customWidth="1"/>
    <col min="11534" max="11534" width="1" style="82" customWidth="1"/>
    <col min="11535" max="11535" width="16.6328125" style="82" customWidth="1"/>
    <col min="11536" max="11536" width="1" style="82" customWidth="1"/>
    <col min="11537" max="11772" width="9.36328125" style="82"/>
    <col min="11773" max="11773" width="51.36328125" style="82" customWidth="1"/>
    <col min="11774" max="11774" width="1" style="82" customWidth="1"/>
    <col min="11775" max="11775" width="18.6328125" style="82" customWidth="1"/>
    <col min="11776" max="11776" width="1" style="82" customWidth="1"/>
    <col min="11777" max="11777" width="19.6328125" style="82" customWidth="1"/>
    <col min="11778" max="11778" width="1" style="82" customWidth="1"/>
    <col min="11779" max="11779" width="19.6328125" style="82" customWidth="1"/>
    <col min="11780" max="11780" width="1" style="82" customWidth="1"/>
    <col min="11781" max="11781" width="19.6328125" style="82" customWidth="1"/>
    <col min="11782" max="11782" width="1" style="82" customWidth="1"/>
    <col min="11783" max="11783" width="19.6328125" style="82" customWidth="1"/>
    <col min="11784" max="11784" width="1" style="82" customWidth="1"/>
    <col min="11785" max="11785" width="19.6328125" style="82" customWidth="1"/>
    <col min="11786" max="11786" width="1" style="82" customWidth="1"/>
    <col min="11787" max="11787" width="19.6328125" style="82" customWidth="1"/>
    <col min="11788" max="11788" width="1" style="82" customWidth="1"/>
    <col min="11789" max="11789" width="19.6328125" style="82" customWidth="1"/>
    <col min="11790" max="11790" width="1" style="82" customWidth="1"/>
    <col min="11791" max="11791" width="16.6328125" style="82" customWidth="1"/>
    <col min="11792" max="11792" width="1" style="82" customWidth="1"/>
    <col min="11793" max="12028" width="9.36328125" style="82"/>
    <col min="12029" max="12029" width="51.36328125" style="82" customWidth="1"/>
    <col min="12030" max="12030" width="1" style="82" customWidth="1"/>
    <col min="12031" max="12031" width="18.6328125" style="82" customWidth="1"/>
    <col min="12032" max="12032" width="1" style="82" customWidth="1"/>
    <col min="12033" max="12033" width="19.6328125" style="82" customWidth="1"/>
    <col min="12034" max="12034" width="1" style="82" customWidth="1"/>
    <col min="12035" max="12035" width="19.6328125" style="82" customWidth="1"/>
    <col min="12036" max="12036" width="1" style="82" customWidth="1"/>
    <col min="12037" max="12037" width="19.6328125" style="82" customWidth="1"/>
    <col min="12038" max="12038" width="1" style="82" customWidth="1"/>
    <col min="12039" max="12039" width="19.6328125" style="82" customWidth="1"/>
    <col min="12040" max="12040" width="1" style="82" customWidth="1"/>
    <col min="12041" max="12041" width="19.6328125" style="82" customWidth="1"/>
    <col min="12042" max="12042" width="1" style="82" customWidth="1"/>
    <col min="12043" max="12043" width="19.6328125" style="82" customWidth="1"/>
    <col min="12044" max="12044" width="1" style="82" customWidth="1"/>
    <col min="12045" max="12045" width="19.6328125" style="82" customWidth="1"/>
    <col min="12046" max="12046" width="1" style="82" customWidth="1"/>
    <col min="12047" max="12047" width="16.6328125" style="82" customWidth="1"/>
    <col min="12048" max="12048" width="1" style="82" customWidth="1"/>
    <col min="12049" max="12284" width="9.36328125" style="82"/>
    <col min="12285" max="12285" width="51.36328125" style="82" customWidth="1"/>
    <col min="12286" max="12286" width="1" style="82" customWidth="1"/>
    <col min="12287" max="12287" width="18.6328125" style="82" customWidth="1"/>
    <col min="12288" max="12288" width="1" style="82" customWidth="1"/>
    <col min="12289" max="12289" width="19.6328125" style="82" customWidth="1"/>
    <col min="12290" max="12290" width="1" style="82" customWidth="1"/>
    <col min="12291" max="12291" width="19.6328125" style="82" customWidth="1"/>
    <col min="12292" max="12292" width="1" style="82" customWidth="1"/>
    <col min="12293" max="12293" width="19.6328125" style="82" customWidth="1"/>
    <col min="12294" max="12294" width="1" style="82" customWidth="1"/>
    <col min="12295" max="12295" width="19.6328125" style="82" customWidth="1"/>
    <col min="12296" max="12296" width="1" style="82" customWidth="1"/>
    <col min="12297" max="12297" width="19.6328125" style="82" customWidth="1"/>
    <col min="12298" max="12298" width="1" style="82" customWidth="1"/>
    <col min="12299" max="12299" width="19.6328125" style="82" customWidth="1"/>
    <col min="12300" max="12300" width="1" style="82" customWidth="1"/>
    <col min="12301" max="12301" width="19.6328125" style="82" customWidth="1"/>
    <col min="12302" max="12302" width="1" style="82" customWidth="1"/>
    <col min="12303" max="12303" width="16.6328125" style="82" customWidth="1"/>
    <col min="12304" max="12304" width="1" style="82" customWidth="1"/>
    <col min="12305" max="12540" width="9.36328125" style="82"/>
    <col min="12541" max="12541" width="51.36328125" style="82" customWidth="1"/>
    <col min="12542" max="12542" width="1" style="82" customWidth="1"/>
    <col min="12543" max="12543" width="18.6328125" style="82" customWidth="1"/>
    <col min="12544" max="12544" width="1" style="82" customWidth="1"/>
    <col min="12545" max="12545" width="19.6328125" style="82" customWidth="1"/>
    <col min="12546" max="12546" width="1" style="82" customWidth="1"/>
    <col min="12547" max="12547" width="19.6328125" style="82" customWidth="1"/>
    <col min="12548" max="12548" width="1" style="82" customWidth="1"/>
    <col min="12549" max="12549" width="19.6328125" style="82" customWidth="1"/>
    <col min="12550" max="12550" width="1" style="82" customWidth="1"/>
    <col min="12551" max="12551" width="19.6328125" style="82" customWidth="1"/>
    <col min="12552" max="12552" width="1" style="82" customWidth="1"/>
    <col min="12553" max="12553" width="19.6328125" style="82" customWidth="1"/>
    <col min="12554" max="12554" width="1" style="82" customWidth="1"/>
    <col min="12555" max="12555" width="19.6328125" style="82" customWidth="1"/>
    <col min="12556" max="12556" width="1" style="82" customWidth="1"/>
    <col min="12557" max="12557" width="19.6328125" style="82" customWidth="1"/>
    <col min="12558" max="12558" width="1" style="82" customWidth="1"/>
    <col min="12559" max="12559" width="16.6328125" style="82" customWidth="1"/>
    <col min="12560" max="12560" width="1" style="82" customWidth="1"/>
    <col min="12561" max="12796" width="9.36328125" style="82"/>
    <col min="12797" max="12797" width="51.36328125" style="82" customWidth="1"/>
    <col min="12798" max="12798" width="1" style="82" customWidth="1"/>
    <col min="12799" max="12799" width="18.6328125" style="82" customWidth="1"/>
    <col min="12800" max="12800" width="1" style="82" customWidth="1"/>
    <col min="12801" max="12801" width="19.6328125" style="82" customWidth="1"/>
    <col min="12802" max="12802" width="1" style="82" customWidth="1"/>
    <col min="12803" max="12803" width="19.6328125" style="82" customWidth="1"/>
    <col min="12804" max="12804" width="1" style="82" customWidth="1"/>
    <col min="12805" max="12805" width="19.6328125" style="82" customWidth="1"/>
    <col min="12806" max="12806" width="1" style="82" customWidth="1"/>
    <col min="12807" max="12807" width="19.6328125" style="82" customWidth="1"/>
    <col min="12808" max="12808" width="1" style="82" customWidth="1"/>
    <col min="12809" max="12809" width="19.6328125" style="82" customWidth="1"/>
    <col min="12810" max="12810" width="1" style="82" customWidth="1"/>
    <col min="12811" max="12811" width="19.6328125" style="82" customWidth="1"/>
    <col min="12812" max="12812" width="1" style="82" customWidth="1"/>
    <col min="12813" max="12813" width="19.6328125" style="82" customWidth="1"/>
    <col min="12814" max="12814" width="1" style="82" customWidth="1"/>
    <col min="12815" max="12815" width="16.6328125" style="82" customWidth="1"/>
    <col min="12816" max="12816" width="1" style="82" customWidth="1"/>
    <col min="12817" max="13052" width="9.36328125" style="82"/>
    <col min="13053" max="13053" width="51.36328125" style="82" customWidth="1"/>
    <col min="13054" max="13054" width="1" style="82" customWidth="1"/>
    <col min="13055" max="13055" width="18.6328125" style="82" customWidth="1"/>
    <col min="13056" max="13056" width="1" style="82" customWidth="1"/>
    <col min="13057" max="13057" width="19.6328125" style="82" customWidth="1"/>
    <col min="13058" max="13058" width="1" style="82" customWidth="1"/>
    <col min="13059" max="13059" width="19.6328125" style="82" customWidth="1"/>
    <col min="13060" max="13060" width="1" style="82" customWidth="1"/>
    <col min="13061" max="13061" width="19.6328125" style="82" customWidth="1"/>
    <col min="13062" max="13062" width="1" style="82" customWidth="1"/>
    <col min="13063" max="13063" width="19.6328125" style="82" customWidth="1"/>
    <col min="13064" max="13064" width="1" style="82" customWidth="1"/>
    <col min="13065" max="13065" width="19.6328125" style="82" customWidth="1"/>
    <col min="13066" max="13066" width="1" style="82" customWidth="1"/>
    <col min="13067" max="13067" width="19.6328125" style="82" customWidth="1"/>
    <col min="13068" max="13068" width="1" style="82" customWidth="1"/>
    <col min="13069" max="13069" width="19.6328125" style="82" customWidth="1"/>
    <col min="13070" max="13070" width="1" style="82" customWidth="1"/>
    <col min="13071" max="13071" width="16.6328125" style="82" customWidth="1"/>
    <col min="13072" max="13072" width="1" style="82" customWidth="1"/>
    <col min="13073" max="13308" width="9.36328125" style="82"/>
    <col min="13309" max="13309" width="51.36328125" style="82" customWidth="1"/>
    <col min="13310" max="13310" width="1" style="82" customWidth="1"/>
    <col min="13311" max="13311" width="18.6328125" style="82" customWidth="1"/>
    <col min="13312" max="13312" width="1" style="82" customWidth="1"/>
    <col min="13313" max="13313" width="19.6328125" style="82" customWidth="1"/>
    <col min="13314" max="13314" width="1" style="82" customWidth="1"/>
    <col min="13315" max="13315" width="19.6328125" style="82" customWidth="1"/>
    <col min="13316" max="13316" width="1" style="82" customWidth="1"/>
    <col min="13317" max="13317" width="19.6328125" style="82" customWidth="1"/>
    <col min="13318" max="13318" width="1" style="82" customWidth="1"/>
    <col min="13319" max="13319" width="19.6328125" style="82" customWidth="1"/>
    <col min="13320" max="13320" width="1" style="82" customWidth="1"/>
    <col min="13321" max="13321" width="19.6328125" style="82" customWidth="1"/>
    <col min="13322" max="13322" width="1" style="82" customWidth="1"/>
    <col min="13323" max="13323" width="19.6328125" style="82" customWidth="1"/>
    <col min="13324" max="13324" width="1" style="82" customWidth="1"/>
    <col min="13325" max="13325" width="19.6328125" style="82" customWidth="1"/>
    <col min="13326" max="13326" width="1" style="82" customWidth="1"/>
    <col min="13327" max="13327" width="16.6328125" style="82" customWidth="1"/>
    <col min="13328" max="13328" width="1" style="82" customWidth="1"/>
    <col min="13329" max="13564" width="9.36328125" style="82"/>
    <col min="13565" max="13565" width="51.36328125" style="82" customWidth="1"/>
    <col min="13566" max="13566" width="1" style="82" customWidth="1"/>
    <col min="13567" max="13567" width="18.6328125" style="82" customWidth="1"/>
    <col min="13568" max="13568" width="1" style="82" customWidth="1"/>
    <col min="13569" max="13569" width="19.6328125" style="82" customWidth="1"/>
    <col min="13570" max="13570" width="1" style="82" customWidth="1"/>
    <col min="13571" max="13571" width="19.6328125" style="82" customWidth="1"/>
    <col min="13572" max="13572" width="1" style="82" customWidth="1"/>
    <col min="13573" max="13573" width="19.6328125" style="82" customWidth="1"/>
    <col min="13574" max="13574" width="1" style="82" customWidth="1"/>
    <col min="13575" max="13575" width="19.6328125" style="82" customWidth="1"/>
    <col min="13576" max="13576" width="1" style="82" customWidth="1"/>
    <col min="13577" max="13577" width="19.6328125" style="82" customWidth="1"/>
    <col min="13578" max="13578" width="1" style="82" customWidth="1"/>
    <col min="13579" max="13579" width="19.6328125" style="82" customWidth="1"/>
    <col min="13580" max="13580" width="1" style="82" customWidth="1"/>
    <col min="13581" max="13581" width="19.6328125" style="82" customWidth="1"/>
    <col min="13582" max="13582" width="1" style="82" customWidth="1"/>
    <col min="13583" max="13583" width="16.6328125" style="82" customWidth="1"/>
    <col min="13584" max="13584" width="1" style="82" customWidth="1"/>
    <col min="13585" max="13820" width="9.36328125" style="82"/>
    <col min="13821" max="13821" width="51.36328125" style="82" customWidth="1"/>
    <col min="13822" max="13822" width="1" style="82" customWidth="1"/>
    <col min="13823" max="13823" width="18.6328125" style="82" customWidth="1"/>
    <col min="13824" max="13824" width="1" style="82" customWidth="1"/>
    <col min="13825" max="13825" width="19.6328125" style="82" customWidth="1"/>
    <col min="13826" max="13826" width="1" style="82" customWidth="1"/>
    <col min="13827" max="13827" width="19.6328125" style="82" customWidth="1"/>
    <col min="13828" max="13828" width="1" style="82" customWidth="1"/>
    <col min="13829" max="13829" width="19.6328125" style="82" customWidth="1"/>
    <col min="13830" max="13830" width="1" style="82" customWidth="1"/>
    <col min="13831" max="13831" width="19.6328125" style="82" customWidth="1"/>
    <col min="13832" max="13832" width="1" style="82" customWidth="1"/>
    <col min="13833" max="13833" width="19.6328125" style="82" customWidth="1"/>
    <col min="13834" max="13834" width="1" style="82" customWidth="1"/>
    <col min="13835" max="13835" width="19.6328125" style="82" customWidth="1"/>
    <col min="13836" max="13836" width="1" style="82" customWidth="1"/>
    <col min="13837" max="13837" width="19.6328125" style="82" customWidth="1"/>
    <col min="13838" max="13838" width="1" style="82" customWidth="1"/>
    <col min="13839" max="13839" width="16.6328125" style="82" customWidth="1"/>
    <col min="13840" max="13840" width="1" style="82" customWidth="1"/>
    <col min="13841" max="14076" width="9.36328125" style="82"/>
    <col min="14077" max="14077" width="51.36328125" style="82" customWidth="1"/>
    <col min="14078" max="14078" width="1" style="82" customWidth="1"/>
    <col min="14079" max="14079" width="18.6328125" style="82" customWidth="1"/>
    <col min="14080" max="14080" width="1" style="82" customWidth="1"/>
    <col min="14081" max="14081" width="19.6328125" style="82" customWidth="1"/>
    <col min="14082" max="14082" width="1" style="82" customWidth="1"/>
    <col min="14083" max="14083" width="19.6328125" style="82" customWidth="1"/>
    <col min="14084" max="14084" width="1" style="82" customWidth="1"/>
    <col min="14085" max="14085" width="19.6328125" style="82" customWidth="1"/>
    <col min="14086" max="14086" width="1" style="82" customWidth="1"/>
    <col min="14087" max="14087" width="19.6328125" style="82" customWidth="1"/>
    <col min="14088" max="14088" width="1" style="82" customWidth="1"/>
    <col min="14089" max="14089" width="19.6328125" style="82" customWidth="1"/>
    <col min="14090" max="14090" width="1" style="82" customWidth="1"/>
    <col min="14091" max="14091" width="19.6328125" style="82" customWidth="1"/>
    <col min="14092" max="14092" width="1" style="82" customWidth="1"/>
    <col min="14093" max="14093" width="19.6328125" style="82" customWidth="1"/>
    <col min="14094" max="14094" width="1" style="82" customWidth="1"/>
    <col min="14095" max="14095" width="16.6328125" style="82" customWidth="1"/>
    <col min="14096" max="14096" width="1" style="82" customWidth="1"/>
    <col min="14097" max="14332" width="9.36328125" style="82"/>
    <col min="14333" max="14333" width="51.36328125" style="82" customWidth="1"/>
    <col min="14334" max="14334" width="1" style="82" customWidth="1"/>
    <col min="14335" max="14335" width="18.6328125" style="82" customWidth="1"/>
    <col min="14336" max="14336" width="1" style="82" customWidth="1"/>
    <col min="14337" max="14337" width="19.6328125" style="82" customWidth="1"/>
    <col min="14338" max="14338" width="1" style="82" customWidth="1"/>
    <col min="14339" max="14339" width="19.6328125" style="82" customWidth="1"/>
    <col min="14340" max="14340" width="1" style="82" customWidth="1"/>
    <col min="14341" max="14341" width="19.6328125" style="82" customWidth="1"/>
    <col min="14342" max="14342" width="1" style="82" customWidth="1"/>
    <col min="14343" max="14343" width="19.6328125" style="82" customWidth="1"/>
    <col min="14344" max="14344" width="1" style="82" customWidth="1"/>
    <col min="14345" max="14345" width="19.6328125" style="82" customWidth="1"/>
    <col min="14346" max="14346" width="1" style="82" customWidth="1"/>
    <col min="14347" max="14347" width="19.6328125" style="82" customWidth="1"/>
    <col min="14348" max="14348" width="1" style="82" customWidth="1"/>
    <col min="14349" max="14349" width="19.6328125" style="82" customWidth="1"/>
    <col min="14350" max="14350" width="1" style="82" customWidth="1"/>
    <col min="14351" max="14351" width="16.6328125" style="82" customWidth="1"/>
    <col min="14352" max="14352" width="1" style="82" customWidth="1"/>
    <col min="14353" max="14588" width="9.36328125" style="82"/>
    <col min="14589" max="14589" width="51.36328125" style="82" customWidth="1"/>
    <col min="14590" max="14590" width="1" style="82" customWidth="1"/>
    <col min="14591" max="14591" width="18.6328125" style="82" customWidth="1"/>
    <col min="14592" max="14592" width="1" style="82" customWidth="1"/>
    <col min="14593" max="14593" width="19.6328125" style="82" customWidth="1"/>
    <col min="14594" max="14594" width="1" style="82" customWidth="1"/>
    <col min="14595" max="14595" width="19.6328125" style="82" customWidth="1"/>
    <col min="14596" max="14596" width="1" style="82" customWidth="1"/>
    <col min="14597" max="14597" width="19.6328125" style="82" customWidth="1"/>
    <col min="14598" max="14598" width="1" style="82" customWidth="1"/>
    <col min="14599" max="14599" width="19.6328125" style="82" customWidth="1"/>
    <col min="14600" max="14600" width="1" style="82" customWidth="1"/>
    <col min="14601" max="14601" width="19.6328125" style="82" customWidth="1"/>
    <col min="14602" max="14602" width="1" style="82" customWidth="1"/>
    <col min="14603" max="14603" width="19.6328125" style="82" customWidth="1"/>
    <col min="14604" max="14604" width="1" style="82" customWidth="1"/>
    <col min="14605" max="14605" width="19.6328125" style="82" customWidth="1"/>
    <col min="14606" max="14606" width="1" style="82" customWidth="1"/>
    <col min="14607" max="14607" width="16.6328125" style="82" customWidth="1"/>
    <col min="14608" max="14608" width="1" style="82" customWidth="1"/>
    <col min="14609" max="14844" width="9.36328125" style="82"/>
    <col min="14845" max="14845" width="51.36328125" style="82" customWidth="1"/>
    <col min="14846" max="14846" width="1" style="82" customWidth="1"/>
    <col min="14847" max="14847" width="18.6328125" style="82" customWidth="1"/>
    <col min="14848" max="14848" width="1" style="82" customWidth="1"/>
    <col min="14849" max="14849" width="19.6328125" style="82" customWidth="1"/>
    <col min="14850" max="14850" width="1" style="82" customWidth="1"/>
    <col min="14851" max="14851" width="19.6328125" style="82" customWidth="1"/>
    <col min="14852" max="14852" width="1" style="82" customWidth="1"/>
    <col min="14853" max="14853" width="19.6328125" style="82" customWidth="1"/>
    <col min="14854" max="14854" width="1" style="82" customWidth="1"/>
    <col min="14855" max="14855" width="19.6328125" style="82" customWidth="1"/>
    <col min="14856" max="14856" width="1" style="82" customWidth="1"/>
    <col min="14857" max="14857" width="19.6328125" style="82" customWidth="1"/>
    <col min="14858" max="14858" width="1" style="82" customWidth="1"/>
    <col min="14859" max="14859" width="19.6328125" style="82" customWidth="1"/>
    <col min="14860" max="14860" width="1" style="82" customWidth="1"/>
    <col min="14861" max="14861" width="19.6328125" style="82" customWidth="1"/>
    <col min="14862" max="14862" width="1" style="82" customWidth="1"/>
    <col min="14863" max="14863" width="16.6328125" style="82" customWidth="1"/>
    <col min="14864" max="14864" width="1" style="82" customWidth="1"/>
    <col min="14865" max="15100" width="9.36328125" style="82"/>
    <col min="15101" max="15101" width="51.36328125" style="82" customWidth="1"/>
    <col min="15102" max="15102" width="1" style="82" customWidth="1"/>
    <col min="15103" max="15103" width="18.6328125" style="82" customWidth="1"/>
    <col min="15104" max="15104" width="1" style="82" customWidth="1"/>
    <col min="15105" max="15105" width="19.6328125" style="82" customWidth="1"/>
    <col min="15106" max="15106" width="1" style="82" customWidth="1"/>
    <col min="15107" max="15107" width="19.6328125" style="82" customWidth="1"/>
    <col min="15108" max="15108" width="1" style="82" customWidth="1"/>
    <col min="15109" max="15109" width="19.6328125" style="82" customWidth="1"/>
    <col min="15110" max="15110" width="1" style="82" customWidth="1"/>
    <col min="15111" max="15111" width="19.6328125" style="82" customWidth="1"/>
    <col min="15112" max="15112" width="1" style="82" customWidth="1"/>
    <col min="15113" max="15113" width="19.6328125" style="82" customWidth="1"/>
    <col min="15114" max="15114" width="1" style="82" customWidth="1"/>
    <col min="15115" max="15115" width="19.6328125" style="82" customWidth="1"/>
    <col min="15116" max="15116" width="1" style="82" customWidth="1"/>
    <col min="15117" max="15117" width="19.6328125" style="82" customWidth="1"/>
    <col min="15118" max="15118" width="1" style="82" customWidth="1"/>
    <col min="15119" max="15119" width="16.6328125" style="82" customWidth="1"/>
    <col min="15120" max="15120" width="1" style="82" customWidth="1"/>
    <col min="15121" max="15356" width="9.36328125" style="82"/>
    <col min="15357" max="15357" width="51.36328125" style="82" customWidth="1"/>
    <col min="15358" max="15358" width="1" style="82" customWidth="1"/>
    <col min="15359" max="15359" width="18.6328125" style="82" customWidth="1"/>
    <col min="15360" max="15360" width="1" style="82" customWidth="1"/>
    <col min="15361" max="15361" width="19.6328125" style="82" customWidth="1"/>
    <col min="15362" max="15362" width="1" style="82" customWidth="1"/>
    <col min="15363" max="15363" width="19.6328125" style="82" customWidth="1"/>
    <col min="15364" max="15364" width="1" style="82" customWidth="1"/>
    <col min="15365" max="15365" width="19.6328125" style="82" customWidth="1"/>
    <col min="15366" max="15366" width="1" style="82" customWidth="1"/>
    <col min="15367" max="15367" width="19.6328125" style="82" customWidth="1"/>
    <col min="15368" max="15368" width="1" style="82" customWidth="1"/>
    <col min="15369" max="15369" width="19.6328125" style="82" customWidth="1"/>
    <col min="15370" max="15370" width="1" style="82" customWidth="1"/>
    <col min="15371" max="15371" width="19.6328125" style="82" customWidth="1"/>
    <col min="15372" max="15372" width="1" style="82" customWidth="1"/>
    <col min="15373" max="15373" width="19.6328125" style="82" customWidth="1"/>
    <col min="15374" max="15374" width="1" style="82" customWidth="1"/>
    <col min="15375" max="15375" width="16.6328125" style="82" customWidth="1"/>
    <col min="15376" max="15376" width="1" style="82" customWidth="1"/>
    <col min="15377" max="15612" width="9.36328125" style="82"/>
    <col min="15613" max="15613" width="51.36328125" style="82" customWidth="1"/>
    <col min="15614" max="15614" width="1" style="82" customWidth="1"/>
    <col min="15615" max="15615" width="18.6328125" style="82" customWidth="1"/>
    <col min="15616" max="15616" width="1" style="82" customWidth="1"/>
    <col min="15617" max="15617" width="19.6328125" style="82" customWidth="1"/>
    <col min="15618" max="15618" width="1" style="82" customWidth="1"/>
    <col min="15619" max="15619" width="19.6328125" style="82" customWidth="1"/>
    <col min="15620" max="15620" width="1" style="82" customWidth="1"/>
    <col min="15621" max="15621" width="19.6328125" style="82" customWidth="1"/>
    <col min="15622" max="15622" width="1" style="82" customWidth="1"/>
    <col min="15623" max="15623" width="19.6328125" style="82" customWidth="1"/>
    <col min="15624" max="15624" width="1" style="82" customWidth="1"/>
    <col min="15625" max="15625" width="19.6328125" style="82" customWidth="1"/>
    <col min="15626" max="15626" width="1" style="82" customWidth="1"/>
    <col min="15627" max="15627" width="19.6328125" style="82" customWidth="1"/>
    <col min="15628" max="15628" width="1" style="82" customWidth="1"/>
    <col min="15629" max="15629" width="19.6328125" style="82" customWidth="1"/>
    <col min="15630" max="15630" width="1" style="82" customWidth="1"/>
    <col min="15631" max="15631" width="16.6328125" style="82" customWidth="1"/>
    <col min="15632" max="15632" width="1" style="82" customWidth="1"/>
    <col min="15633" max="15868" width="9.36328125" style="82"/>
    <col min="15869" max="15869" width="51.36328125" style="82" customWidth="1"/>
    <col min="15870" max="15870" width="1" style="82" customWidth="1"/>
    <col min="15871" max="15871" width="18.6328125" style="82" customWidth="1"/>
    <col min="15872" max="15872" width="1" style="82" customWidth="1"/>
    <col min="15873" max="15873" width="19.6328125" style="82" customWidth="1"/>
    <col min="15874" max="15874" width="1" style="82" customWidth="1"/>
    <col min="15875" max="15875" width="19.6328125" style="82" customWidth="1"/>
    <col min="15876" max="15876" width="1" style="82" customWidth="1"/>
    <col min="15877" max="15877" width="19.6328125" style="82" customWidth="1"/>
    <col min="15878" max="15878" width="1" style="82" customWidth="1"/>
    <col min="15879" max="15879" width="19.6328125" style="82" customWidth="1"/>
    <col min="15880" max="15880" width="1" style="82" customWidth="1"/>
    <col min="15881" max="15881" width="19.6328125" style="82" customWidth="1"/>
    <col min="15882" max="15882" width="1" style="82" customWidth="1"/>
    <col min="15883" max="15883" width="19.6328125" style="82" customWidth="1"/>
    <col min="15884" max="15884" width="1" style="82" customWidth="1"/>
    <col min="15885" max="15885" width="19.6328125" style="82" customWidth="1"/>
    <col min="15886" max="15886" width="1" style="82" customWidth="1"/>
    <col min="15887" max="15887" width="16.6328125" style="82" customWidth="1"/>
    <col min="15888" max="15888" width="1" style="82" customWidth="1"/>
    <col min="15889" max="16124" width="9.36328125" style="82"/>
    <col min="16125" max="16125" width="51.36328125" style="82" customWidth="1"/>
    <col min="16126" max="16126" width="1" style="82" customWidth="1"/>
    <col min="16127" max="16127" width="18.6328125" style="82" customWidth="1"/>
    <col min="16128" max="16128" width="1" style="82" customWidth="1"/>
    <col min="16129" max="16129" width="19.6328125" style="82" customWidth="1"/>
    <col min="16130" max="16130" width="1" style="82" customWidth="1"/>
    <col min="16131" max="16131" width="19.6328125" style="82" customWidth="1"/>
    <col min="16132" max="16132" width="1" style="82" customWidth="1"/>
    <col min="16133" max="16133" width="19.6328125" style="82" customWidth="1"/>
    <col min="16134" max="16134" width="1" style="82" customWidth="1"/>
    <col min="16135" max="16135" width="19.6328125" style="82" customWidth="1"/>
    <col min="16136" max="16136" width="1" style="82" customWidth="1"/>
    <col min="16137" max="16137" width="19.6328125" style="82" customWidth="1"/>
    <col min="16138" max="16138" width="1" style="82" customWidth="1"/>
    <col min="16139" max="16139" width="19.6328125" style="82" customWidth="1"/>
    <col min="16140" max="16140" width="1" style="82" customWidth="1"/>
    <col min="16141" max="16141" width="19.6328125" style="82" customWidth="1"/>
    <col min="16142" max="16142" width="1" style="82" customWidth="1"/>
    <col min="16143" max="16143" width="16.6328125" style="82" customWidth="1"/>
    <col min="16144" max="16144" width="1" style="82" customWidth="1"/>
    <col min="16145" max="16384" width="9.36328125" style="82"/>
  </cols>
  <sheetData>
    <row r="1" spans="1:16" ht="26">
      <c r="A1" s="126" t="s">
        <v>57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ht="26">
      <c r="A2" s="126" t="s">
        <v>171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1:16" ht="26">
      <c r="A3" s="126" t="s">
        <v>43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 ht="26">
      <c r="A4" s="126" t="s">
        <v>164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 ht="24" customHeight="1">
      <c r="A5" s="127" t="s">
        <v>114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</row>
    <row r="6" spans="1:16" ht="6" customHeight="1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1:16" s="118" customFormat="1" ht="23.15" customHeight="1">
      <c r="H7" s="124" t="s">
        <v>22</v>
      </c>
      <c r="I7" s="124"/>
      <c r="J7" s="124"/>
      <c r="L7" s="128" t="s">
        <v>46</v>
      </c>
      <c r="M7" s="128"/>
      <c r="N7" s="128"/>
    </row>
    <row r="8" spans="1:16" s="65" customFormat="1" ht="23.15" customHeight="1">
      <c r="D8" s="118"/>
      <c r="E8" s="118"/>
      <c r="F8" s="118"/>
      <c r="G8" s="118"/>
      <c r="K8" s="118"/>
      <c r="L8" s="117" t="s">
        <v>47</v>
      </c>
      <c r="M8" s="118"/>
      <c r="N8" s="118" t="s">
        <v>41</v>
      </c>
      <c r="O8" s="118"/>
      <c r="P8" s="118"/>
    </row>
    <row r="9" spans="1:16" s="65" customFormat="1" ht="23.15" customHeight="1">
      <c r="D9" s="118" t="s">
        <v>121</v>
      </c>
      <c r="E9" s="118"/>
      <c r="F9" s="118" t="s">
        <v>68</v>
      </c>
      <c r="G9" s="118"/>
      <c r="H9" s="118" t="s">
        <v>49</v>
      </c>
      <c r="I9" s="101"/>
      <c r="J9" s="118"/>
      <c r="K9" s="118"/>
      <c r="L9" s="118" t="s">
        <v>48</v>
      </c>
      <c r="M9" s="118"/>
      <c r="N9" s="118" t="s">
        <v>51</v>
      </c>
      <c r="O9" s="118"/>
      <c r="P9" s="118" t="s">
        <v>41</v>
      </c>
    </row>
    <row r="10" spans="1:16" s="65" customFormat="1" ht="23.15" customHeight="1">
      <c r="B10" s="118" t="s">
        <v>0</v>
      </c>
      <c r="D10" s="117" t="s">
        <v>73</v>
      </c>
      <c r="E10" s="118"/>
      <c r="F10" s="119" t="s">
        <v>69</v>
      </c>
      <c r="G10" s="118"/>
      <c r="H10" s="119" t="s">
        <v>40</v>
      </c>
      <c r="I10" s="118"/>
      <c r="J10" s="119" t="s">
        <v>39</v>
      </c>
      <c r="K10" s="118"/>
      <c r="L10" s="119" t="s">
        <v>70</v>
      </c>
      <c r="M10" s="118"/>
      <c r="N10" s="117" t="s">
        <v>52</v>
      </c>
      <c r="O10" s="118"/>
      <c r="P10" s="117" t="s">
        <v>19</v>
      </c>
    </row>
    <row r="11" spans="1:16" ht="23.15" customHeight="1">
      <c r="A11" s="34"/>
      <c r="B11" s="34"/>
      <c r="C11" s="34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ht="23.15" customHeight="1">
      <c r="A12" s="34" t="s">
        <v>156</v>
      </c>
      <c r="B12" s="29"/>
      <c r="C12" s="34"/>
      <c r="D12" s="40">
        <v>300000000</v>
      </c>
      <c r="E12" s="40"/>
      <c r="F12" s="40">
        <v>317618090</v>
      </c>
      <c r="G12" s="40"/>
      <c r="H12" s="40">
        <v>30000000</v>
      </c>
      <c r="I12" s="40"/>
      <c r="J12" s="40">
        <v>110246522</v>
      </c>
      <c r="K12" s="40"/>
      <c r="L12" s="40">
        <v>57168860</v>
      </c>
      <c r="M12" s="40"/>
      <c r="N12" s="40">
        <f>SUM(L12:M12)</f>
        <v>57168860</v>
      </c>
      <c r="O12" s="40"/>
      <c r="P12" s="40">
        <f>SUM(D12:L12)</f>
        <v>815033472</v>
      </c>
    </row>
    <row r="13" spans="1:16" ht="23.15" customHeight="1">
      <c r="A13" s="50" t="s">
        <v>54</v>
      </c>
      <c r="B13" s="102"/>
      <c r="C13" s="50"/>
      <c r="D13" s="103">
        <v>0</v>
      </c>
      <c r="E13" s="103"/>
      <c r="F13" s="103">
        <v>0</v>
      </c>
      <c r="G13" s="103"/>
      <c r="H13" s="103">
        <v>0</v>
      </c>
      <c r="I13" s="40"/>
      <c r="J13" s="40">
        <f>PL!I27</f>
        <v>43687911</v>
      </c>
      <c r="K13" s="40"/>
      <c r="L13" s="103">
        <v>0</v>
      </c>
      <c r="M13" s="103"/>
      <c r="N13" s="103">
        <f t="shared" ref="N13:N14" si="0">SUM(L13:M13)</f>
        <v>0</v>
      </c>
      <c r="O13" s="40"/>
      <c r="P13" s="40">
        <f>SUM(D13:J13,N13)</f>
        <v>43687911</v>
      </c>
    </row>
    <row r="14" spans="1:16" ht="23.15" customHeight="1">
      <c r="A14" s="50" t="s">
        <v>163</v>
      </c>
      <c r="B14" s="102"/>
      <c r="C14" s="50"/>
      <c r="D14" s="104">
        <v>0</v>
      </c>
      <c r="E14" s="103"/>
      <c r="F14" s="104">
        <v>0</v>
      </c>
      <c r="G14" s="103"/>
      <c r="H14" s="104">
        <v>0</v>
      </c>
      <c r="I14" s="40"/>
      <c r="J14" s="105">
        <f>PL!I32+PL!I35</f>
        <v>-1485798</v>
      </c>
      <c r="K14" s="40"/>
      <c r="L14" s="106">
        <v>0</v>
      </c>
      <c r="M14" s="103"/>
      <c r="N14" s="106">
        <f t="shared" si="0"/>
        <v>0</v>
      </c>
      <c r="O14" s="40"/>
      <c r="P14" s="105">
        <f>SUM(D14:J14,N14)</f>
        <v>-1485798</v>
      </c>
    </row>
    <row r="15" spans="1:16" ht="23.15" customHeight="1">
      <c r="A15" s="50" t="s">
        <v>116</v>
      </c>
      <c r="B15" s="102"/>
      <c r="C15" s="50"/>
      <c r="D15" s="103">
        <f>SUM(D13:D14)</f>
        <v>0</v>
      </c>
      <c r="E15" s="103"/>
      <c r="F15" s="103">
        <f>SUM(F13:F14)</f>
        <v>0</v>
      </c>
      <c r="G15" s="103"/>
      <c r="H15" s="103">
        <f>SUM(H13:H14)</f>
        <v>0</v>
      </c>
      <c r="I15" s="40"/>
      <c r="J15" s="40">
        <f>SUM(J13:J14)</f>
        <v>42202113</v>
      </c>
      <c r="K15" s="40"/>
      <c r="L15" s="106">
        <f>SUM(L13:L14)</f>
        <v>0</v>
      </c>
      <c r="M15" s="103"/>
      <c r="N15" s="106">
        <f>SUM(N13:N14)</f>
        <v>0</v>
      </c>
      <c r="O15" s="40"/>
      <c r="P15" s="40">
        <f>SUM(P13:P14)</f>
        <v>42202113</v>
      </c>
    </row>
    <row r="16" spans="1:16" ht="23.15" customHeight="1" thickBot="1">
      <c r="A16" s="34" t="s">
        <v>157</v>
      </c>
      <c r="B16" s="29"/>
      <c r="C16" s="34"/>
      <c r="D16" s="107">
        <f>SUM(D15:D15,D12)</f>
        <v>300000000</v>
      </c>
      <c r="E16" s="40"/>
      <c r="F16" s="107">
        <f>SUM(F15:F15,F12)</f>
        <v>317618090</v>
      </c>
      <c r="G16" s="40"/>
      <c r="H16" s="107">
        <f>SUM(H15:H15,H12)</f>
        <v>30000000</v>
      </c>
      <c r="I16" s="40"/>
      <c r="J16" s="107">
        <f>SUM(J15:J15,J12)</f>
        <v>152448635</v>
      </c>
      <c r="K16" s="40"/>
      <c r="L16" s="107">
        <f>SUM(L15:L15,L12)</f>
        <v>57168860</v>
      </c>
      <c r="M16" s="40"/>
      <c r="N16" s="107">
        <f>SUM(N15:N15,N12)</f>
        <v>57168860</v>
      </c>
      <c r="O16" s="40"/>
      <c r="P16" s="107">
        <f>SUM(P15:P15,P12)</f>
        <v>857235585</v>
      </c>
    </row>
    <row r="17" spans="1:16" ht="23.15" customHeight="1" thickTop="1">
      <c r="B17" s="29"/>
      <c r="C17" s="34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ht="23.15" customHeight="1">
      <c r="A18" s="34" t="s">
        <v>165</v>
      </c>
      <c r="B18" s="29"/>
      <c r="C18" s="34"/>
      <c r="D18" s="40">
        <f>D16</f>
        <v>300000000</v>
      </c>
      <c r="E18" s="40"/>
      <c r="F18" s="40">
        <f>F16</f>
        <v>317618090</v>
      </c>
      <c r="G18" s="40"/>
      <c r="H18" s="40">
        <f>H16</f>
        <v>30000000</v>
      </c>
      <c r="I18" s="40"/>
      <c r="J18" s="40">
        <f>J16</f>
        <v>152448635</v>
      </c>
      <c r="K18" s="40"/>
      <c r="L18" s="40">
        <f>L16</f>
        <v>57168860</v>
      </c>
      <c r="M18" s="40"/>
      <c r="N18" s="40">
        <f>SUM(L18:M18)</f>
        <v>57168860</v>
      </c>
      <c r="O18" s="40"/>
      <c r="P18" s="40">
        <f>SUM(D18:L18)</f>
        <v>857235585</v>
      </c>
    </row>
    <row r="19" spans="1:16" ht="23.15" customHeight="1">
      <c r="A19" s="50" t="s">
        <v>142</v>
      </c>
      <c r="B19" s="102"/>
      <c r="C19" s="50"/>
      <c r="D19" s="103">
        <v>0</v>
      </c>
      <c r="E19" s="103"/>
      <c r="F19" s="103">
        <v>0</v>
      </c>
      <c r="G19" s="103"/>
      <c r="H19" s="103">
        <v>0</v>
      </c>
      <c r="I19" s="40"/>
      <c r="J19" s="40">
        <f>PL!G27</f>
        <v>-46808222</v>
      </c>
      <c r="K19" s="40"/>
      <c r="L19" s="103">
        <v>0</v>
      </c>
      <c r="M19" s="103"/>
      <c r="N19" s="103">
        <f t="shared" ref="N19:N20" si="1">SUM(L19:M19)</f>
        <v>0</v>
      </c>
      <c r="O19" s="40"/>
      <c r="P19" s="40">
        <f>SUM(D19:J19,N19)</f>
        <v>-46808222</v>
      </c>
    </row>
    <row r="20" spans="1:16" ht="23.15" customHeight="1">
      <c r="A20" s="50" t="s">
        <v>163</v>
      </c>
      <c r="B20" s="102"/>
      <c r="C20" s="50"/>
      <c r="D20" s="104">
        <v>0</v>
      </c>
      <c r="E20" s="103"/>
      <c r="F20" s="104">
        <v>0</v>
      </c>
      <c r="G20" s="103"/>
      <c r="H20" s="104">
        <v>0</v>
      </c>
      <c r="I20" s="40"/>
      <c r="J20" s="105">
        <f>PL!G32+PL!G35</f>
        <v>-4853205</v>
      </c>
      <c r="K20" s="40"/>
      <c r="L20" s="104">
        <v>0</v>
      </c>
      <c r="M20" s="103"/>
      <c r="N20" s="106">
        <f t="shared" si="1"/>
        <v>0</v>
      </c>
      <c r="O20" s="40"/>
      <c r="P20" s="105">
        <f>SUM(D20:J20,N20)</f>
        <v>-4853205</v>
      </c>
    </row>
    <row r="21" spans="1:16" ht="23.25" customHeight="1">
      <c r="A21" s="50" t="s">
        <v>143</v>
      </c>
      <c r="B21" s="102"/>
      <c r="C21" s="50"/>
      <c r="D21" s="103">
        <f>SUM(D19:D20)</f>
        <v>0</v>
      </c>
      <c r="E21" s="103"/>
      <c r="F21" s="103">
        <f>SUM(F19:F20)</f>
        <v>0</v>
      </c>
      <c r="G21" s="103"/>
      <c r="H21" s="103">
        <f>SUM(H19:H20)</f>
        <v>0</v>
      </c>
      <c r="I21" s="40"/>
      <c r="J21" s="40">
        <f>SUM(J19:J20)</f>
        <v>-51661427</v>
      </c>
      <c r="K21" s="40"/>
      <c r="L21" s="103">
        <f>SUM(L19:L20)</f>
        <v>0</v>
      </c>
      <c r="M21" s="103"/>
      <c r="N21" s="103">
        <f>SUM(N19:N20)</f>
        <v>0</v>
      </c>
      <c r="O21" s="40"/>
      <c r="P21" s="40">
        <f>SUM(P19:P20)</f>
        <v>-51661427</v>
      </c>
    </row>
    <row r="22" spans="1:16" ht="23.25" customHeight="1" thickBot="1">
      <c r="A22" s="34" t="s">
        <v>166</v>
      </c>
      <c r="B22" s="29"/>
      <c r="C22" s="34"/>
      <c r="D22" s="107">
        <f>SUM(D21:D21,D18)</f>
        <v>300000000</v>
      </c>
      <c r="E22" s="40"/>
      <c r="F22" s="107">
        <f>SUM(F21:F21,F18)</f>
        <v>317618090</v>
      </c>
      <c r="G22" s="40"/>
      <c r="H22" s="107">
        <f>SUM(H21:H21,H18)</f>
        <v>30000000</v>
      </c>
      <c r="I22" s="40"/>
      <c r="J22" s="107">
        <f>SUM(J21:J21,J18)</f>
        <v>100787208</v>
      </c>
      <c r="K22" s="40"/>
      <c r="L22" s="107">
        <f>SUM(L21:L21,L18)</f>
        <v>57168860</v>
      </c>
      <c r="M22" s="40"/>
      <c r="N22" s="107">
        <f>SUM(N21:N21,N18)</f>
        <v>57168860</v>
      </c>
      <c r="O22" s="40"/>
      <c r="P22" s="107">
        <f>SUM(P21:P21,P18)</f>
        <v>805574158</v>
      </c>
    </row>
    <row r="23" spans="1:16" ht="23.15" customHeight="1" thickTop="1">
      <c r="A23" s="34"/>
      <c r="B23" s="34"/>
      <c r="C23" s="3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1:16" ht="23.15" customHeight="1">
      <c r="A24" s="34"/>
      <c r="B24" s="34"/>
      <c r="C24" s="34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6" ht="23.15" customHeight="1">
      <c r="B25" s="73"/>
      <c r="C25" s="73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3.15" customHeight="1">
      <c r="A26" s="73" t="s">
        <v>11</v>
      </c>
      <c r="B26" s="34"/>
      <c r="C26" s="34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ht="23.15" customHeight="1">
      <c r="B27" s="34"/>
      <c r="C27" s="3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6" ht="23.15" customHeight="1">
      <c r="A28" s="34"/>
      <c r="B28" s="34"/>
      <c r="C28" s="34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23.15" customHeight="1"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6" ht="23.15" customHeight="1">
      <c r="A30" s="34"/>
      <c r="B30" s="34"/>
      <c r="C30" s="34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6" ht="23.15" customHeight="1">
      <c r="B31" s="34"/>
      <c r="C31" s="34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6" ht="23.15" customHeight="1">
      <c r="A32" s="108"/>
      <c r="B32" s="108"/>
      <c r="C32" s="108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</row>
    <row r="33" spans="1:16" ht="23.15" customHeight="1">
      <c r="A33" s="108"/>
      <c r="B33" s="108"/>
      <c r="C33" s="108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</row>
    <row r="34" spans="1:16" ht="23.15" customHeight="1">
      <c r="A34" s="108"/>
      <c r="B34" s="108"/>
      <c r="C34" s="108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1:16" ht="23.15" customHeight="1"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</row>
    <row r="36" spans="1:16" ht="23.15" customHeight="1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</row>
    <row r="37" spans="1:16" ht="23.15" customHeight="1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</row>
    <row r="38" spans="1:16" ht="23.15" customHeight="1">
      <c r="A38" s="110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</row>
  </sheetData>
  <mergeCells count="7">
    <mergeCell ref="H7:J7"/>
    <mergeCell ref="A1:P1"/>
    <mergeCell ref="A2:P2"/>
    <mergeCell ref="A4:P4"/>
    <mergeCell ref="A5:P5"/>
    <mergeCell ref="L7:N7"/>
    <mergeCell ref="A3:P3"/>
  </mergeCells>
  <printOptions horizontalCentered="1"/>
  <pageMargins left="0.5" right="0.25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90"/>
  <sheetViews>
    <sheetView view="pageBreakPreview" topLeftCell="A41" zoomScale="85" zoomScaleNormal="90" zoomScaleSheetLayoutView="85" workbookViewId="0">
      <selection activeCell="J55" sqref="J55"/>
    </sheetView>
  </sheetViews>
  <sheetFormatPr defaultColWidth="10.6328125" defaultRowHeight="24" customHeight="1"/>
  <cols>
    <col min="1" max="1" width="54.1796875" style="88" bestFit="1" customWidth="1"/>
    <col min="2" max="2" width="8.453125" style="88" bestFit="1" customWidth="1"/>
    <col min="3" max="3" width="1.6328125" style="88" customWidth="1"/>
    <col min="4" max="4" width="12.6328125" style="1" customWidth="1"/>
    <col min="5" max="5" width="1.6328125" style="1" customWidth="1"/>
    <col min="6" max="6" width="12.6328125" style="1" customWidth="1"/>
    <col min="7" max="7" width="1.6328125" style="1" customWidth="1"/>
    <col min="8" max="8" width="12.6328125" style="1" customWidth="1"/>
    <col min="9" max="9" width="1.6328125" style="1" customWidth="1"/>
    <col min="10" max="10" width="12.6328125" style="1" customWidth="1"/>
    <col min="11" max="11" width="1.6328125" style="88" customWidth="1"/>
    <col min="12" max="16384" width="10.6328125" style="88"/>
  </cols>
  <sheetData>
    <row r="1" spans="1:10" ht="26">
      <c r="A1" s="120" t="s">
        <v>57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0" ht="26">
      <c r="A2" s="123" t="s">
        <v>85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0" ht="26">
      <c r="A3" s="120" t="s">
        <v>164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0" ht="26" customHeight="1">
      <c r="A4" s="122" t="s">
        <v>114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ht="6" customHeight="1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ht="21" customHeight="1">
      <c r="A6" s="63"/>
      <c r="B6" s="49"/>
      <c r="C6" s="49"/>
      <c r="D6" s="121" t="s">
        <v>42</v>
      </c>
      <c r="E6" s="121"/>
      <c r="F6" s="121"/>
      <c r="G6" s="35"/>
      <c r="H6" s="121" t="s">
        <v>43</v>
      </c>
      <c r="I6" s="121"/>
      <c r="J6" s="121"/>
    </row>
    <row r="7" spans="1:10" ht="21" customHeight="1">
      <c r="A7" s="63"/>
      <c r="B7" s="29" t="s">
        <v>0</v>
      </c>
      <c r="C7" s="34"/>
      <c r="D7" s="29">
        <v>2567</v>
      </c>
      <c r="E7" s="34"/>
      <c r="F7" s="29">
        <v>2566</v>
      </c>
      <c r="G7" s="34"/>
      <c r="H7" s="29">
        <v>2567</v>
      </c>
      <c r="I7" s="34"/>
      <c r="J7" s="29">
        <v>2566</v>
      </c>
    </row>
    <row r="8" spans="1:10" ht="21" customHeight="1">
      <c r="A8" s="35" t="s">
        <v>33</v>
      </c>
      <c r="B8" s="39"/>
      <c r="C8" s="39"/>
      <c r="D8" s="8"/>
      <c r="E8" s="8"/>
      <c r="F8" s="8"/>
      <c r="G8" s="8"/>
      <c r="H8" s="8"/>
      <c r="I8" s="8"/>
      <c r="J8" s="8"/>
    </row>
    <row r="9" spans="1:10" ht="21" customHeight="1">
      <c r="A9" s="39" t="s">
        <v>97</v>
      </c>
      <c r="B9" s="39"/>
      <c r="C9" s="39"/>
      <c r="D9" s="9">
        <f>PL!C27</f>
        <v>-29125936</v>
      </c>
      <c r="E9" s="3"/>
      <c r="F9" s="9">
        <v>-91776718</v>
      </c>
      <c r="G9" s="3"/>
      <c r="H9" s="9">
        <f>PL!G27</f>
        <v>-46808222</v>
      </c>
      <c r="I9" s="9"/>
      <c r="J9" s="9">
        <v>43687911</v>
      </c>
    </row>
    <row r="10" spans="1:10" ht="21" customHeight="1">
      <c r="A10" s="39" t="s">
        <v>86</v>
      </c>
      <c r="B10" s="39"/>
      <c r="C10" s="39"/>
      <c r="D10" s="9"/>
      <c r="E10" s="3"/>
      <c r="F10" s="9"/>
      <c r="G10" s="3"/>
      <c r="H10" s="9"/>
      <c r="I10" s="9"/>
      <c r="J10" s="9"/>
    </row>
    <row r="11" spans="1:10" ht="21" customHeight="1">
      <c r="A11" s="90" t="s">
        <v>173</v>
      </c>
      <c r="B11" s="39"/>
      <c r="C11" s="39"/>
      <c r="D11" s="3">
        <f>-PL!C26</f>
        <v>1332978</v>
      </c>
      <c r="E11" s="3"/>
      <c r="F11" s="3">
        <v>3863940</v>
      </c>
      <c r="G11" s="3"/>
      <c r="H11" s="3">
        <f>-PL!G26</f>
        <v>1412261</v>
      </c>
      <c r="I11" s="9"/>
      <c r="J11" s="3">
        <v>3892338</v>
      </c>
    </row>
    <row r="12" spans="1:10" ht="21" customHeight="1">
      <c r="A12" s="90" t="s">
        <v>87</v>
      </c>
      <c r="B12" s="39"/>
      <c r="C12" s="39"/>
      <c r="D12" s="10">
        <v>59464806</v>
      </c>
      <c r="E12" s="10"/>
      <c r="F12" s="10">
        <v>73551036</v>
      </c>
      <c r="G12" s="10"/>
      <c r="H12" s="10">
        <v>24078229</v>
      </c>
      <c r="I12" s="9"/>
      <c r="J12" s="10">
        <v>25693488</v>
      </c>
    </row>
    <row r="13" spans="1:10" ht="23">
      <c r="A13" s="90" t="s">
        <v>126</v>
      </c>
      <c r="B13" s="39"/>
      <c r="C13" s="39"/>
      <c r="D13" s="3">
        <v>6153442</v>
      </c>
      <c r="E13" s="10"/>
      <c r="F13" s="11">
        <v>5016917</v>
      </c>
      <c r="G13" s="10"/>
      <c r="H13" s="3">
        <v>6153442</v>
      </c>
      <c r="I13" s="9"/>
      <c r="J13" s="3">
        <v>5016917</v>
      </c>
    </row>
    <row r="14" spans="1:10" ht="21" customHeight="1">
      <c r="A14" s="90" t="s">
        <v>200</v>
      </c>
      <c r="B14" s="39"/>
      <c r="C14" s="39"/>
      <c r="D14" s="3"/>
      <c r="E14" s="3"/>
      <c r="F14" s="3"/>
      <c r="G14" s="3"/>
      <c r="H14" s="3"/>
      <c r="I14" s="11"/>
      <c r="J14" s="3"/>
    </row>
    <row r="15" spans="1:10" ht="21" customHeight="1">
      <c r="A15" s="37" t="s">
        <v>151</v>
      </c>
      <c r="B15" s="39"/>
      <c r="C15" s="39"/>
      <c r="D15" s="3">
        <v>5346278</v>
      </c>
      <c r="E15" s="3"/>
      <c r="F15" s="3">
        <v>174155</v>
      </c>
      <c r="G15" s="3"/>
      <c r="H15" s="3">
        <v>5346278</v>
      </c>
      <c r="I15" s="11"/>
      <c r="J15" s="3">
        <v>174155</v>
      </c>
    </row>
    <row r="16" spans="1:10" ht="21" customHeight="1">
      <c r="A16" s="90" t="s">
        <v>141</v>
      </c>
      <c r="B16" s="39"/>
      <c r="C16" s="39"/>
      <c r="D16" s="3">
        <f>462315-343355</f>
        <v>118960</v>
      </c>
      <c r="E16" s="3"/>
      <c r="F16" s="18">
        <v>0</v>
      </c>
      <c r="G16" s="3"/>
      <c r="H16" s="3">
        <f>462315-343355</f>
        <v>118960</v>
      </c>
      <c r="I16" s="11"/>
      <c r="J16" s="18">
        <v>0</v>
      </c>
    </row>
    <row r="17" spans="1:10" ht="21" customHeight="1">
      <c r="A17" s="90" t="s">
        <v>144</v>
      </c>
      <c r="B17" s="39"/>
      <c r="C17" s="39"/>
      <c r="D17" s="3">
        <v>141490</v>
      </c>
      <c r="E17" s="3"/>
      <c r="F17" s="3">
        <v>-1203246</v>
      </c>
      <c r="G17" s="3"/>
      <c r="H17" s="3">
        <v>141490</v>
      </c>
      <c r="I17" s="11"/>
      <c r="J17" s="3">
        <v>12923</v>
      </c>
    </row>
    <row r="18" spans="1:10" ht="21" customHeight="1">
      <c r="A18" s="90" t="s">
        <v>179</v>
      </c>
      <c r="B18" s="39"/>
      <c r="C18" s="39"/>
      <c r="D18" s="3">
        <v>2709528</v>
      </c>
      <c r="E18" s="3"/>
      <c r="F18" s="3">
        <v>91463881</v>
      </c>
      <c r="G18" s="3"/>
      <c r="H18" s="3">
        <v>1365192</v>
      </c>
      <c r="I18" s="11"/>
      <c r="J18" s="18">
        <v>0</v>
      </c>
    </row>
    <row r="19" spans="1:10" ht="21" customHeight="1">
      <c r="A19" s="90" t="s">
        <v>108</v>
      </c>
      <c r="B19" s="38">
        <v>21</v>
      </c>
      <c r="C19" s="39"/>
      <c r="D19" s="3">
        <v>8823562</v>
      </c>
      <c r="E19" s="3"/>
      <c r="F19" s="3">
        <v>8712067</v>
      </c>
      <c r="G19" s="3"/>
      <c r="H19" s="3">
        <v>8620189</v>
      </c>
      <c r="I19" s="11"/>
      <c r="J19" s="3">
        <v>8492801</v>
      </c>
    </row>
    <row r="20" spans="1:10" ht="21" customHeight="1">
      <c r="A20" s="90" t="s">
        <v>162</v>
      </c>
      <c r="B20" s="39"/>
      <c r="C20" s="39"/>
      <c r="D20" s="18">
        <v>0</v>
      </c>
      <c r="E20" s="11"/>
      <c r="F20" s="10">
        <v>-795031</v>
      </c>
      <c r="G20" s="10"/>
      <c r="H20" s="18">
        <v>0</v>
      </c>
      <c r="I20" s="11"/>
      <c r="J20" s="10">
        <v>-795031</v>
      </c>
    </row>
    <row r="21" spans="1:10" ht="21" customHeight="1">
      <c r="A21" s="90" t="s">
        <v>145</v>
      </c>
      <c r="B21" s="39"/>
      <c r="C21" s="39"/>
      <c r="D21" s="3"/>
      <c r="E21" s="3"/>
      <c r="F21" s="3"/>
      <c r="G21" s="3"/>
      <c r="H21" s="3"/>
      <c r="I21" s="11"/>
      <c r="J21" s="3"/>
    </row>
    <row r="22" spans="1:10" ht="21" customHeight="1">
      <c r="A22" s="37" t="s">
        <v>122</v>
      </c>
      <c r="B22" s="39"/>
      <c r="C22" s="39"/>
      <c r="D22" s="3">
        <v>-509</v>
      </c>
      <c r="E22" s="3"/>
      <c r="F22" s="3">
        <v>-402</v>
      </c>
      <c r="G22" s="3"/>
      <c r="H22" s="18">
        <v>0</v>
      </c>
      <c r="I22" s="11"/>
      <c r="J22" s="18">
        <v>0</v>
      </c>
    </row>
    <row r="23" spans="1:10" ht="21" customHeight="1">
      <c r="A23" s="90" t="s">
        <v>132</v>
      </c>
      <c r="B23" s="39"/>
      <c r="C23" s="39"/>
      <c r="D23" s="3">
        <v>-63815</v>
      </c>
      <c r="E23" s="3"/>
      <c r="F23" s="3">
        <v>-45436</v>
      </c>
      <c r="G23" s="3"/>
      <c r="H23" s="18">
        <v>0</v>
      </c>
      <c r="I23" s="11"/>
      <c r="J23" s="18">
        <v>0</v>
      </c>
    </row>
    <row r="24" spans="1:10" ht="21" customHeight="1">
      <c r="A24" s="90" t="s">
        <v>150</v>
      </c>
      <c r="B24" s="39"/>
      <c r="C24" s="39"/>
      <c r="D24" s="3">
        <v>-559712</v>
      </c>
      <c r="E24" s="3"/>
      <c r="F24" s="3">
        <v>-14101</v>
      </c>
      <c r="G24" s="3"/>
      <c r="H24" s="3">
        <v>-547475</v>
      </c>
      <c r="I24" s="11"/>
      <c r="J24" s="3">
        <v>-14101</v>
      </c>
    </row>
    <row r="25" spans="1:10" ht="21" customHeight="1">
      <c r="A25" s="90" t="s">
        <v>180</v>
      </c>
      <c r="B25" s="39"/>
      <c r="C25" s="39"/>
      <c r="D25" s="3">
        <v>276</v>
      </c>
      <c r="E25" s="3"/>
      <c r="F25" s="3">
        <v>-577872</v>
      </c>
      <c r="G25" s="3"/>
      <c r="H25" s="3">
        <v>276</v>
      </c>
      <c r="I25" s="11"/>
      <c r="J25" s="3">
        <v>-577872</v>
      </c>
    </row>
    <row r="26" spans="1:10" s="91" customFormat="1" ht="21" customHeight="1">
      <c r="A26" s="90" t="s">
        <v>181</v>
      </c>
      <c r="B26" s="39"/>
      <c r="C26" s="20"/>
      <c r="D26" s="21">
        <v>-1659512</v>
      </c>
      <c r="E26" s="21"/>
      <c r="F26" s="21">
        <v>-1495240</v>
      </c>
      <c r="G26" s="21"/>
      <c r="H26" s="21">
        <v>-1659512</v>
      </c>
      <c r="I26" s="21"/>
      <c r="J26" s="21">
        <v>-1495240</v>
      </c>
    </row>
    <row r="27" spans="1:10" ht="21" customHeight="1">
      <c r="A27" s="90" t="s">
        <v>37</v>
      </c>
      <c r="B27" s="41" t="s">
        <v>140</v>
      </c>
      <c r="C27" s="39"/>
      <c r="D27" s="18">
        <v>0</v>
      </c>
      <c r="E27" s="3"/>
      <c r="F27" s="12">
        <v>0</v>
      </c>
      <c r="G27" s="3"/>
      <c r="H27" s="18">
        <v>0</v>
      </c>
      <c r="I27" s="11"/>
      <c r="J27" s="21">
        <v>-90717966</v>
      </c>
    </row>
    <row r="28" spans="1:10" ht="21" customHeight="1">
      <c r="A28" s="90" t="s">
        <v>88</v>
      </c>
      <c r="B28" s="39"/>
      <c r="C28" s="39"/>
      <c r="D28" s="3">
        <v>-261379</v>
      </c>
      <c r="E28" s="3"/>
      <c r="F28" s="3">
        <v>-187701</v>
      </c>
      <c r="G28" s="3"/>
      <c r="H28" s="3">
        <v>-247395</v>
      </c>
      <c r="I28" s="11"/>
      <c r="J28" s="3">
        <v>-180351</v>
      </c>
    </row>
    <row r="29" spans="1:10" ht="21" customHeight="1">
      <c r="A29" s="90" t="s">
        <v>89</v>
      </c>
      <c r="B29" s="39"/>
      <c r="C29" s="39"/>
      <c r="D29" s="13">
        <v>7869370</v>
      </c>
      <c r="E29" s="3"/>
      <c r="F29" s="13">
        <v>5125099</v>
      </c>
      <c r="G29" s="3"/>
      <c r="H29" s="13">
        <v>6520835</v>
      </c>
      <c r="I29" s="9"/>
      <c r="J29" s="13">
        <v>5634309</v>
      </c>
    </row>
    <row r="30" spans="1:10" ht="21" customHeight="1">
      <c r="A30" s="39" t="s">
        <v>111</v>
      </c>
      <c r="B30" s="39"/>
      <c r="C30" s="39"/>
      <c r="D30" s="10"/>
      <c r="E30" s="3"/>
      <c r="F30" s="10"/>
      <c r="G30" s="3"/>
      <c r="H30" s="10"/>
      <c r="I30" s="9"/>
      <c r="J30" s="10"/>
    </row>
    <row r="31" spans="1:10" ht="21" customHeight="1">
      <c r="A31" s="39" t="s">
        <v>53</v>
      </c>
      <c r="B31" s="39"/>
      <c r="C31" s="39"/>
      <c r="D31" s="11">
        <f>SUM(D9:D29)</f>
        <v>60289827</v>
      </c>
      <c r="E31" s="3"/>
      <c r="F31" s="11">
        <f>SUM(F9:F29)</f>
        <v>91811348</v>
      </c>
      <c r="G31" s="3"/>
      <c r="H31" s="11">
        <f>SUM(H9:H29)</f>
        <v>4494548</v>
      </c>
      <c r="I31" s="9"/>
      <c r="J31" s="11">
        <f>SUM(J9:J29)</f>
        <v>-1175719</v>
      </c>
    </row>
    <row r="32" spans="1:10" ht="21" customHeight="1">
      <c r="A32" s="39" t="s">
        <v>34</v>
      </c>
      <c r="B32" s="39"/>
      <c r="C32" s="39"/>
      <c r="D32" s="3"/>
      <c r="E32" s="3"/>
      <c r="F32" s="3"/>
      <c r="G32" s="3"/>
      <c r="H32" s="3"/>
      <c r="I32" s="9"/>
      <c r="J32" s="3"/>
    </row>
    <row r="33" spans="1:10" ht="21" customHeight="1">
      <c r="A33" s="90" t="s">
        <v>79</v>
      </c>
      <c r="B33" s="39"/>
      <c r="C33" s="39"/>
      <c r="D33" s="3">
        <f>28722830-24934745+1+343355</f>
        <v>4131441</v>
      </c>
      <c r="E33" s="3"/>
      <c r="F33" s="3">
        <v>12614380</v>
      </c>
      <c r="G33" s="3"/>
      <c r="H33" s="3">
        <f>31843119-24934745+343355</f>
        <v>7251729</v>
      </c>
      <c r="I33" s="9"/>
      <c r="J33" s="3">
        <v>-5845178</v>
      </c>
    </row>
    <row r="34" spans="1:10" ht="21" customHeight="1">
      <c r="A34" s="90" t="s">
        <v>152</v>
      </c>
      <c r="B34" s="39"/>
      <c r="C34" s="39"/>
      <c r="D34" s="3">
        <v>24934745</v>
      </c>
      <c r="E34" s="3"/>
      <c r="F34" s="3">
        <v>-46003667</v>
      </c>
      <c r="G34" s="3"/>
      <c r="H34" s="3">
        <v>24934745</v>
      </c>
      <c r="I34" s="9"/>
      <c r="J34" s="3">
        <v>-46003667</v>
      </c>
    </row>
    <row r="35" spans="1:10" ht="21" customHeight="1">
      <c r="A35" s="90" t="s">
        <v>55</v>
      </c>
      <c r="B35" s="39"/>
      <c r="C35" s="39"/>
      <c r="D35" s="3">
        <f>-107555014-1809281</f>
        <v>-109364295</v>
      </c>
      <c r="E35" s="3"/>
      <c r="F35" s="3">
        <f>-10775456+80097</f>
        <v>-10695359</v>
      </c>
      <c r="G35" s="3"/>
      <c r="H35" s="3">
        <f>-107555014-1809281</f>
        <v>-109364295</v>
      </c>
      <c r="I35" s="9"/>
      <c r="J35" s="3">
        <f>-10775456+80097</f>
        <v>-10695359</v>
      </c>
    </row>
    <row r="36" spans="1:10" ht="21" customHeight="1">
      <c r="A36" s="90" t="s">
        <v>151</v>
      </c>
      <c r="B36" s="39"/>
      <c r="C36" s="39"/>
      <c r="D36" s="3">
        <v>1809281</v>
      </c>
      <c r="E36" s="3"/>
      <c r="F36" s="3">
        <v>-3098066</v>
      </c>
      <c r="G36" s="3"/>
      <c r="H36" s="3">
        <v>1809281</v>
      </c>
      <c r="I36" s="9"/>
      <c r="J36" s="3">
        <v>-3098066</v>
      </c>
    </row>
    <row r="37" spans="1:10" ht="21" customHeight="1">
      <c r="A37" s="90" t="s">
        <v>4</v>
      </c>
      <c r="B37" s="39"/>
      <c r="C37" s="39"/>
      <c r="D37" s="3">
        <v>1014537</v>
      </c>
      <c r="E37" s="3"/>
      <c r="F37" s="3">
        <v>-393916</v>
      </c>
      <c r="G37" s="3"/>
      <c r="H37" s="3">
        <v>916409</v>
      </c>
      <c r="I37" s="9"/>
      <c r="J37" s="3">
        <v>-320858</v>
      </c>
    </row>
    <row r="38" spans="1:10" s="91" customFormat="1" ht="21" customHeight="1">
      <c r="A38" s="90" t="s">
        <v>71</v>
      </c>
      <c r="B38" s="20"/>
      <c r="C38" s="20"/>
      <c r="D38" s="92">
        <v>-2851217</v>
      </c>
      <c r="E38" s="21"/>
      <c r="F38" s="92">
        <v>-1613159</v>
      </c>
      <c r="G38" s="21"/>
      <c r="H38" s="92">
        <v>-2851217</v>
      </c>
      <c r="I38" s="93"/>
      <c r="J38" s="92">
        <v>-1613159</v>
      </c>
    </row>
    <row r="39" spans="1:10" ht="21" customHeight="1">
      <c r="A39" s="90" t="s">
        <v>8</v>
      </c>
      <c r="B39" s="39"/>
      <c r="C39" s="39"/>
      <c r="D39" s="3">
        <f>-311240+281905</f>
        <v>-29335</v>
      </c>
      <c r="E39" s="3"/>
      <c r="F39" s="3">
        <v>75632</v>
      </c>
      <c r="G39" s="3"/>
      <c r="H39" s="3">
        <v>-27128</v>
      </c>
      <c r="I39" s="9"/>
      <c r="J39" s="3">
        <v>75632</v>
      </c>
    </row>
    <row r="40" spans="1:10" ht="21" customHeight="1">
      <c r="A40" s="39" t="s">
        <v>35</v>
      </c>
      <c r="B40" s="39"/>
      <c r="C40" s="39"/>
      <c r="D40" s="3"/>
      <c r="E40" s="3"/>
      <c r="F40" s="3"/>
      <c r="G40" s="3"/>
      <c r="H40" s="3"/>
      <c r="I40" s="9"/>
      <c r="J40" s="3"/>
    </row>
    <row r="41" spans="1:10" ht="21" customHeight="1">
      <c r="A41" s="90" t="s">
        <v>81</v>
      </c>
      <c r="B41" s="39"/>
      <c r="C41" s="39"/>
      <c r="D41" s="3">
        <f>33936239+14093886</f>
        <v>48030125</v>
      </c>
      <c r="E41" s="3"/>
      <c r="F41" s="3">
        <f>-8943496+1590060+1</f>
        <v>-7353435</v>
      </c>
      <c r="G41" s="3"/>
      <c r="H41" s="3">
        <f>36883130+14093886</f>
        <v>50977016</v>
      </c>
      <c r="I41" s="9"/>
      <c r="J41" s="3">
        <f>-10103513+1590060</f>
        <v>-8513453</v>
      </c>
    </row>
    <row r="42" spans="1:10" ht="21" customHeight="1">
      <c r="A42" s="90" t="s">
        <v>153</v>
      </c>
      <c r="B42" s="39"/>
      <c r="C42" s="39"/>
      <c r="D42" s="3">
        <v>-14093886</v>
      </c>
      <c r="E42" s="3"/>
      <c r="F42" s="3">
        <v>3248258</v>
      </c>
      <c r="G42" s="3"/>
      <c r="H42" s="3">
        <v>-14093886</v>
      </c>
      <c r="I42" s="9"/>
      <c r="J42" s="3">
        <v>3248258</v>
      </c>
    </row>
    <row r="43" spans="1:10" ht="21" customHeight="1">
      <c r="A43" s="90" t="s">
        <v>14</v>
      </c>
      <c r="B43" s="39"/>
      <c r="C43" s="39"/>
      <c r="D43" s="10">
        <v>2956536</v>
      </c>
      <c r="E43" s="10"/>
      <c r="F43" s="10">
        <v>4037005</v>
      </c>
      <c r="G43" s="10"/>
      <c r="H43" s="10">
        <v>2751723</v>
      </c>
      <c r="I43" s="11"/>
      <c r="J43" s="10">
        <v>5510345</v>
      </c>
    </row>
    <row r="44" spans="1:10" ht="21" customHeight="1">
      <c r="A44" s="90" t="s">
        <v>117</v>
      </c>
      <c r="B44" s="38">
        <v>21</v>
      </c>
      <c r="C44" s="39"/>
      <c r="D44" s="13">
        <v>-15105931</v>
      </c>
      <c r="E44" s="10"/>
      <c r="F44" s="13">
        <v>-15833834</v>
      </c>
      <c r="G44" s="10"/>
      <c r="H44" s="13">
        <v>-15105931</v>
      </c>
      <c r="I44" s="11"/>
      <c r="J44" s="13">
        <v>-15833834</v>
      </c>
    </row>
    <row r="45" spans="1:10" ht="21" customHeight="1">
      <c r="A45" s="39" t="s">
        <v>137</v>
      </c>
      <c r="B45" s="39"/>
      <c r="C45" s="39"/>
      <c r="D45" s="11">
        <f>SUM(D31:D44)</f>
        <v>1721828</v>
      </c>
      <c r="E45" s="3"/>
      <c r="F45" s="11">
        <f>SUM(F31:F44)</f>
        <v>26795187</v>
      </c>
      <c r="G45" s="3"/>
      <c r="H45" s="11">
        <f>SUM(H31:H44)</f>
        <v>-48307006</v>
      </c>
      <c r="I45" s="9"/>
      <c r="J45" s="11">
        <f>SUM(J31:J44)</f>
        <v>-84265058</v>
      </c>
    </row>
    <row r="46" spans="1:10" ht="21" customHeight="1">
      <c r="A46" s="39" t="s">
        <v>182</v>
      </c>
      <c r="B46" s="39"/>
      <c r="C46" s="39"/>
      <c r="D46" s="3">
        <v>6416493</v>
      </c>
      <c r="E46" s="3"/>
      <c r="F46" s="3">
        <v>-7165688</v>
      </c>
      <c r="G46" s="3"/>
      <c r="H46" s="3">
        <v>5791383</v>
      </c>
      <c r="I46" s="11"/>
      <c r="J46" s="3">
        <v>-2824818</v>
      </c>
    </row>
    <row r="47" spans="1:10" ht="21" customHeight="1">
      <c r="A47" s="35" t="s">
        <v>138</v>
      </c>
      <c r="B47" s="39"/>
      <c r="C47" s="39"/>
      <c r="D47" s="14">
        <f>SUM(D45:D46)</f>
        <v>8138321</v>
      </c>
      <c r="E47" s="3"/>
      <c r="F47" s="14">
        <f>SUM(F45:F46)</f>
        <v>19629499</v>
      </c>
      <c r="G47" s="3"/>
      <c r="H47" s="14">
        <f>SUM(H45:H46)</f>
        <v>-42515623</v>
      </c>
      <c r="I47" s="9"/>
      <c r="J47" s="14">
        <f>SUM(J45:J46)</f>
        <v>-87089876</v>
      </c>
    </row>
    <row r="48" spans="1:10" ht="26">
      <c r="A48" s="120" t="s">
        <v>57</v>
      </c>
      <c r="B48" s="120"/>
      <c r="C48" s="120"/>
      <c r="D48" s="120"/>
      <c r="E48" s="120"/>
      <c r="F48" s="120"/>
      <c r="G48" s="120"/>
      <c r="H48" s="120"/>
      <c r="I48" s="120"/>
      <c r="J48" s="120"/>
    </row>
    <row r="49" spans="1:10" ht="26">
      <c r="A49" s="123" t="s">
        <v>158</v>
      </c>
      <c r="B49" s="123"/>
      <c r="C49" s="123"/>
      <c r="D49" s="123"/>
      <c r="E49" s="123"/>
      <c r="F49" s="123"/>
      <c r="G49" s="123"/>
      <c r="H49" s="123"/>
      <c r="I49" s="123"/>
      <c r="J49" s="123"/>
    </row>
    <row r="50" spans="1:10" ht="26">
      <c r="A50" s="120" t="s">
        <v>164</v>
      </c>
      <c r="B50" s="120"/>
      <c r="C50" s="120"/>
      <c r="D50" s="120"/>
      <c r="E50" s="120"/>
      <c r="F50" s="120"/>
      <c r="G50" s="120"/>
      <c r="H50" s="120"/>
      <c r="I50" s="120"/>
      <c r="J50" s="120"/>
    </row>
    <row r="51" spans="1:10" ht="26" customHeight="1">
      <c r="A51" s="122" t="s">
        <v>114</v>
      </c>
      <c r="B51" s="122"/>
      <c r="C51" s="122"/>
      <c r="D51" s="122"/>
      <c r="E51" s="122"/>
      <c r="F51" s="122"/>
      <c r="G51" s="122"/>
      <c r="H51" s="122"/>
      <c r="I51" s="122"/>
      <c r="J51" s="122"/>
    </row>
    <row r="52" spans="1:10" ht="6" customHeight="1">
      <c r="A52" s="89"/>
      <c r="B52" s="89"/>
      <c r="C52" s="89"/>
      <c r="D52" s="89"/>
      <c r="E52" s="89"/>
      <c r="F52" s="89"/>
      <c r="G52" s="89"/>
      <c r="H52" s="89"/>
      <c r="I52" s="89"/>
      <c r="J52" s="89"/>
    </row>
    <row r="53" spans="1:10" ht="23">
      <c r="A53" s="63"/>
      <c r="B53" s="49"/>
      <c r="C53" s="49"/>
      <c r="D53" s="121" t="s">
        <v>42</v>
      </c>
      <c r="E53" s="121"/>
      <c r="F53" s="121"/>
      <c r="G53" s="35"/>
      <c r="H53" s="121" t="s">
        <v>43</v>
      </c>
      <c r="I53" s="121"/>
      <c r="J53" s="121"/>
    </row>
    <row r="54" spans="1:10" ht="23">
      <c r="A54" s="63"/>
      <c r="B54" s="29" t="s">
        <v>0</v>
      </c>
      <c r="C54" s="34"/>
      <c r="D54" s="29">
        <v>2567</v>
      </c>
      <c r="E54" s="34"/>
      <c r="F54" s="29">
        <v>2566</v>
      </c>
      <c r="G54" s="34"/>
      <c r="H54" s="29">
        <v>2567</v>
      </c>
      <c r="I54" s="34"/>
      <c r="J54" s="29">
        <v>2566</v>
      </c>
    </row>
    <row r="55" spans="1:10" ht="23">
      <c r="A55" s="35" t="s">
        <v>36</v>
      </c>
      <c r="B55" s="39"/>
      <c r="C55" s="39"/>
      <c r="D55" s="8"/>
      <c r="E55" s="8"/>
      <c r="F55" s="8"/>
      <c r="G55" s="8"/>
      <c r="H55" s="8"/>
      <c r="I55" s="8"/>
      <c r="J55" s="8"/>
    </row>
    <row r="56" spans="1:10" ht="23">
      <c r="A56" s="90" t="s">
        <v>183</v>
      </c>
      <c r="B56" s="39"/>
      <c r="C56" s="39"/>
      <c r="D56" s="9">
        <v>-1059705</v>
      </c>
      <c r="E56" s="9"/>
      <c r="F56" s="9">
        <v>-45808</v>
      </c>
      <c r="G56" s="9"/>
      <c r="H56" s="9">
        <v>441689</v>
      </c>
      <c r="I56" s="11"/>
      <c r="J56" s="9">
        <v>-45808</v>
      </c>
    </row>
    <row r="57" spans="1:10" ht="23">
      <c r="A57" s="90" t="s">
        <v>184</v>
      </c>
      <c r="B57" s="39"/>
      <c r="C57" s="39"/>
      <c r="D57" s="9">
        <v>1300000</v>
      </c>
      <c r="E57" s="9"/>
      <c r="F57" s="9">
        <v>524689</v>
      </c>
      <c r="G57" s="9"/>
      <c r="H57" s="17">
        <v>0</v>
      </c>
      <c r="I57" s="11"/>
      <c r="J57" s="17">
        <v>0</v>
      </c>
    </row>
    <row r="58" spans="1:10" ht="23">
      <c r="A58" s="90" t="s">
        <v>37</v>
      </c>
      <c r="B58" s="38">
        <v>11</v>
      </c>
      <c r="C58" s="39"/>
      <c r="D58" s="17">
        <v>0</v>
      </c>
      <c r="E58" s="9"/>
      <c r="F58" s="17">
        <v>0</v>
      </c>
      <c r="G58" s="9"/>
      <c r="H58" s="17">
        <v>0</v>
      </c>
      <c r="I58" s="11"/>
      <c r="J58" s="9">
        <v>90717966</v>
      </c>
    </row>
    <row r="59" spans="1:10" ht="23">
      <c r="A59" s="90" t="s">
        <v>118</v>
      </c>
      <c r="B59" s="39"/>
      <c r="C59" s="39"/>
      <c r="D59" s="9">
        <v>50845</v>
      </c>
      <c r="E59" s="9"/>
      <c r="F59" s="9">
        <v>1246153</v>
      </c>
      <c r="G59" s="9"/>
      <c r="H59" s="9">
        <v>50845</v>
      </c>
      <c r="I59" s="11"/>
      <c r="J59" s="9">
        <v>29985</v>
      </c>
    </row>
    <row r="60" spans="1:10" ht="23">
      <c r="A60" s="90" t="s">
        <v>90</v>
      </c>
      <c r="B60" s="39"/>
      <c r="C60" s="39"/>
      <c r="D60" s="9">
        <v>-52524473</v>
      </c>
      <c r="E60" s="9"/>
      <c r="F60" s="9">
        <v>-17611094</v>
      </c>
      <c r="G60" s="9"/>
      <c r="H60" s="9">
        <v>-9121357</v>
      </c>
      <c r="I60" s="11"/>
      <c r="J60" s="9">
        <v>-16342110</v>
      </c>
    </row>
    <row r="61" spans="1:10" ht="23">
      <c r="A61" s="90" t="s">
        <v>91</v>
      </c>
      <c r="B61" s="39"/>
      <c r="C61" s="39"/>
      <c r="D61" s="9">
        <v>-13278719</v>
      </c>
      <c r="E61" s="9"/>
      <c r="F61" s="9">
        <v>-9271626</v>
      </c>
      <c r="G61" s="9"/>
      <c r="H61" s="9">
        <v>-12716304</v>
      </c>
      <c r="I61" s="11"/>
      <c r="J61" s="9">
        <v>-8934601</v>
      </c>
    </row>
    <row r="62" spans="1:10" ht="23">
      <c r="A62" s="90" t="s">
        <v>27</v>
      </c>
      <c r="B62" s="39"/>
      <c r="C62" s="39"/>
      <c r="D62" s="9">
        <v>261379</v>
      </c>
      <c r="E62" s="9"/>
      <c r="F62" s="9">
        <v>187701</v>
      </c>
      <c r="G62" s="9"/>
      <c r="H62" s="9">
        <v>247395</v>
      </c>
      <c r="I62" s="11"/>
      <c r="J62" s="9">
        <v>180352</v>
      </c>
    </row>
    <row r="63" spans="1:10" ht="23">
      <c r="A63" s="35" t="s">
        <v>146</v>
      </c>
      <c r="B63" s="39"/>
      <c r="C63" s="39"/>
      <c r="D63" s="14">
        <f>SUM(D56:D62)</f>
        <v>-65250673</v>
      </c>
      <c r="E63" s="3"/>
      <c r="F63" s="14">
        <f>SUM(F56:F62)</f>
        <v>-24969985</v>
      </c>
      <c r="G63" s="3"/>
      <c r="H63" s="14">
        <f>SUM(H56:H62)</f>
        <v>-21097732</v>
      </c>
      <c r="I63" s="9"/>
      <c r="J63" s="14">
        <f>SUM(J56:J62)</f>
        <v>65605784</v>
      </c>
    </row>
    <row r="64" spans="1:10" ht="23">
      <c r="A64" s="35" t="s">
        <v>38</v>
      </c>
      <c r="B64" s="39"/>
      <c r="C64" s="39"/>
      <c r="D64" s="9"/>
      <c r="E64" s="9"/>
      <c r="F64" s="9"/>
      <c r="G64" s="9"/>
      <c r="H64" s="9"/>
      <c r="I64" s="9"/>
      <c r="J64" s="9"/>
    </row>
    <row r="65" spans="1:10" ht="23">
      <c r="A65" s="90" t="s">
        <v>189</v>
      </c>
      <c r="B65" s="39"/>
      <c r="C65" s="39"/>
      <c r="D65" s="9">
        <f>22004172-15000000</f>
        <v>7004172</v>
      </c>
      <c r="E65" s="9"/>
      <c r="F65" s="17">
        <v>0</v>
      </c>
      <c r="G65" s="9"/>
      <c r="H65" s="9">
        <f>22004172-15000000</f>
        <v>7004172</v>
      </c>
      <c r="I65" s="9"/>
      <c r="J65" s="17">
        <v>0</v>
      </c>
    </row>
    <row r="66" spans="1:10" ht="23">
      <c r="A66" s="90" t="s">
        <v>190</v>
      </c>
      <c r="B66" s="39"/>
      <c r="C66" s="39"/>
      <c r="D66" s="9">
        <v>15000000</v>
      </c>
      <c r="E66" s="9"/>
      <c r="F66" s="9">
        <v>60000000</v>
      </c>
      <c r="G66" s="9"/>
      <c r="H66" s="9">
        <v>15000000</v>
      </c>
      <c r="I66" s="9"/>
      <c r="J66" s="9">
        <v>60000000</v>
      </c>
    </row>
    <row r="67" spans="1:10" ht="23">
      <c r="A67" s="90" t="s">
        <v>185</v>
      </c>
      <c r="B67" s="39"/>
      <c r="C67" s="39"/>
      <c r="D67" s="17">
        <v>0</v>
      </c>
      <c r="E67" s="9"/>
      <c r="F67" s="17">
        <v>0</v>
      </c>
      <c r="G67" s="9"/>
      <c r="H67" s="9">
        <v>47000000</v>
      </c>
      <c r="I67" s="11"/>
      <c r="J67" s="9">
        <v>-13000000</v>
      </c>
    </row>
    <row r="68" spans="1:10" ht="23">
      <c r="A68" s="90" t="s">
        <v>191</v>
      </c>
      <c r="B68" s="39"/>
      <c r="C68" s="39"/>
      <c r="D68" s="9">
        <f>48000000-320000</f>
        <v>47680000</v>
      </c>
      <c r="E68" s="9"/>
      <c r="F68" s="17">
        <v>0</v>
      </c>
      <c r="G68" s="9"/>
      <c r="H68" s="17">
        <v>0</v>
      </c>
      <c r="I68" s="11"/>
      <c r="J68" s="17">
        <v>0</v>
      </c>
    </row>
    <row r="69" spans="1:10" ht="23">
      <c r="A69" s="90" t="s">
        <v>119</v>
      </c>
      <c r="B69" s="39"/>
      <c r="C69" s="39"/>
      <c r="D69" s="9">
        <f>-5403117+38095</f>
        <v>-5365022</v>
      </c>
      <c r="E69" s="9"/>
      <c r="F69" s="17">
        <v>0</v>
      </c>
      <c r="G69" s="9"/>
      <c r="H69" s="17">
        <v>0</v>
      </c>
      <c r="I69" s="11"/>
      <c r="J69" s="17">
        <v>0</v>
      </c>
    </row>
    <row r="70" spans="1:10" ht="23" hidden="1">
      <c r="A70" s="90" t="s">
        <v>72</v>
      </c>
      <c r="B70" s="38">
        <v>26</v>
      </c>
      <c r="C70" s="39"/>
      <c r="D70" s="17"/>
      <c r="E70" s="9"/>
      <c r="F70" s="17">
        <v>0</v>
      </c>
      <c r="G70" s="9"/>
      <c r="H70" s="17"/>
      <c r="I70" s="11"/>
      <c r="J70" s="17">
        <v>0</v>
      </c>
    </row>
    <row r="71" spans="1:10" ht="23">
      <c r="A71" s="90" t="s">
        <v>133</v>
      </c>
      <c r="B71" s="38">
        <v>11</v>
      </c>
      <c r="C71" s="39"/>
      <c r="D71" s="17">
        <v>0</v>
      </c>
      <c r="E71" s="9"/>
      <c r="F71" s="11">
        <v>-29282034</v>
      </c>
      <c r="G71" s="9"/>
      <c r="H71" s="17">
        <v>0</v>
      </c>
      <c r="I71" s="11"/>
      <c r="J71" s="17">
        <v>0</v>
      </c>
    </row>
    <row r="72" spans="1:10" s="91" customFormat="1" ht="23">
      <c r="A72" s="90" t="s">
        <v>110</v>
      </c>
      <c r="B72" s="39"/>
      <c r="C72" s="20"/>
      <c r="D72" s="11">
        <v>-7169423</v>
      </c>
      <c r="E72" s="21"/>
      <c r="F72" s="11">
        <v>-8643355</v>
      </c>
      <c r="G72" s="21"/>
      <c r="H72" s="21">
        <v>-6923067</v>
      </c>
      <c r="I72" s="21"/>
      <c r="J72" s="21">
        <v>-8398618</v>
      </c>
    </row>
    <row r="73" spans="1:10" ht="23">
      <c r="A73" s="90" t="s">
        <v>109</v>
      </c>
      <c r="B73" s="39"/>
      <c r="C73" s="39"/>
      <c r="D73" s="15">
        <f>-5539046-2340464</f>
        <v>-7879510</v>
      </c>
      <c r="E73" s="9"/>
      <c r="F73" s="15">
        <v>-5088154</v>
      </c>
      <c r="G73" s="9"/>
      <c r="H73" s="15">
        <f>-4284614-2225241-1</f>
        <v>-6509856</v>
      </c>
      <c r="I73" s="9"/>
      <c r="J73" s="15">
        <v>-5556191</v>
      </c>
    </row>
    <row r="74" spans="1:10" ht="23">
      <c r="A74" s="35" t="s">
        <v>192</v>
      </c>
      <c r="B74" s="39"/>
      <c r="C74" s="39"/>
      <c r="D74" s="15">
        <f>SUM(D65:D73)</f>
        <v>49270217</v>
      </c>
      <c r="E74" s="9"/>
      <c r="F74" s="15">
        <f>SUM(F65:F73)</f>
        <v>16986457</v>
      </c>
      <c r="G74" s="9"/>
      <c r="H74" s="15">
        <f>SUM(H65:H73)</f>
        <v>55571249</v>
      </c>
      <c r="I74" s="9"/>
      <c r="J74" s="15">
        <f>SUM(J65:J73)</f>
        <v>33045191</v>
      </c>
    </row>
    <row r="75" spans="1:10" ht="23">
      <c r="A75" s="35" t="s">
        <v>160</v>
      </c>
      <c r="B75" s="39"/>
      <c r="C75" s="39"/>
      <c r="D75" s="9">
        <f>SUM(D47,D63,D74)</f>
        <v>-7842135</v>
      </c>
      <c r="E75" s="9"/>
      <c r="F75" s="9">
        <f>SUM(F47,F63,F74)</f>
        <v>11645971</v>
      </c>
      <c r="G75" s="9"/>
      <c r="H75" s="9">
        <f>SUM(H47,H63,H74)</f>
        <v>-8042106</v>
      </c>
      <c r="I75" s="9"/>
      <c r="J75" s="9">
        <f>SUM(J47,J63,J74)</f>
        <v>11561099</v>
      </c>
    </row>
    <row r="76" spans="1:10" ht="23">
      <c r="A76" s="39" t="s">
        <v>92</v>
      </c>
      <c r="B76" s="39"/>
      <c r="C76" s="39"/>
      <c r="D76" s="15">
        <f>F77</f>
        <v>14443403</v>
      </c>
      <c r="E76" s="9"/>
      <c r="F76" s="15">
        <v>2797432</v>
      </c>
      <c r="G76" s="9"/>
      <c r="H76" s="15">
        <f>J77</f>
        <v>14041209</v>
      </c>
      <c r="I76" s="9"/>
      <c r="J76" s="15">
        <v>2480110</v>
      </c>
    </row>
    <row r="77" spans="1:10" ht="23.5" thickBot="1">
      <c r="A77" s="35" t="s">
        <v>120</v>
      </c>
      <c r="B77" s="38">
        <v>6</v>
      </c>
      <c r="C77" s="39"/>
      <c r="D77" s="2">
        <f>SUM(D75:D76)</f>
        <v>6601268</v>
      </c>
      <c r="E77" s="9"/>
      <c r="F77" s="2">
        <f>SUM(F75:F76)</f>
        <v>14443403</v>
      </c>
      <c r="G77" s="9"/>
      <c r="H77" s="2">
        <f>SUM(H75:H76)</f>
        <v>5999103</v>
      </c>
      <c r="I77" s="9"/>
      <c r="J77" s="2">
        <f>SUM(J75:J76)</f>
        <v>14041209</v>
      </c>
    </row>
    <row r="78" spans="1:10" ht="23.5" thickTop="1">
      <c r="A78" s="39"/>
      <c r="B78" s="39"/>
      <c r="C78" s="39"/>
      <c r="D78" s="99"/>
      <c r="E78" s="99"/>
      <c r="F78" s="99"/>
      <c r="G78" s="99"/>
      <c r="H78" s="99"/>
      <c r="I78" s="99"/>
      <c r="J78" s="99"/>
    </row>
    <row r="79" spans="1:10" ht="23">
      <c r="A79" s="39"/>
      <c r="B79" s="39"/>
      <c r="C79" s="39"/>
      <c r="D79" s="16"/>
      <c r="E79" s="16"/>
      <c r="F79" s="16"/>
      <c r="G79" s="16"/>
      <c r="H79" s="16"/>
      <c r="I79" s="16"/>
      <c r="J79" s="16"/>
    </row>
    <row r="80" spans="1:10" ht="23">
      <c r="A80" s="39"/>
      <c r="B80" s="39"/>
      <c r="C80" s="39"/>
      <c r="D80" s="8"/>
      <c r="E80" s="8"/>
      <c r="F80" s="8"/>
      <c r="G80" s="8"/>
      <c r="H80" s="8"/>
      <c r="I80" s="8"/>
      <c r="J80" s="8"/>
    </row>
    <row r="81" spans="1:10" ht="23">
      <c r="A81" s="39"/>
      <c r="B81" s="39"/>
      <c r="C81" s="39"/>
      <c r="D81" s="8"/>
      <c r="E81" s="8"/>
      <c r="F81" s="8"/>
      <c r="G81" s="8"/>
      <c r="H81" s="8"/>
      <c r="I81" s="8"/>
      <c r="J81" s="8"/>
    </row>
    <row r="82" spans="1:10" ht="23">
      <c r="A82" s="39"/>
      <c r="B82" s="39"/>
      <c r="C82" s="39"/>
      <c r="D82" s="8"/>
      <c r="E82" s="8"/>
      <c r="F82" s="8"/>
      <c r="G82" s="8"/>
      <c r="H82" s="8"/>
      <c r="I82" s="8"/>
      <c r="J82" s="8"/>
    </row>
    <row r="83" spans="1:10" ht="23">
      <c r="A83" s="39"/>
      <c r="B83" s="39"/>
      <c r="C83" s="39"/>
      <c r="D83" s="8"/>
      <c r="E83" s="8"/>
      <c r="F83" s="8"/>
      <c r="G83" s="8"/>
      <c r="H83" s="8"/>
      <c r="I83" s="8"/>
      <c r="J83" s="8"/>
    </row>
    <row r="84" spans="1:10" ht="23">
      <c r="A84" s="39"/>
      <c r="B84" s="39"/>
      <c r="C84" s="39"/>
      <c r="D84" s="8"/>
      <c r="E84" s="8"/>
      <c r="F84" s="8"/>
      <c r="G84" s="8"/>
      <c r="H84" s="8"/>
      <c r="I84" s="8"/>
      <c r="J84" s="8"/>
    </row>
    <row r="85" spans="1:10" ht="23">
      <c r="A85" s="39"/>
      <c r="B85" s="39"/>
      <c r="C85" s="39"/>
      <c r="D85" s="8"/>
      <c r="E85" s="8"/>
      <c r="F85" s="8"/>
      <c r="G85" s="8"/>
      <c r="H85" s="8"/>
      <c r="I85" s="8"/>
      <c r="J85" s="8"/>
    </row>
    <row r="86" spans="1:10" ht="23">
      <c r="A86" s="39"/>
      <c r="B86" s="39"/>
      <c r="C86" s="39"/>
      <c r="D86" s="8"/>
      <c r="E86" s="8"/>
      <c r="F86" s="8"/>
      <c r="G86" s="8"/>
      <c r="H86" s="8"/>
      <c r="I86" s="8"/>
      <c r="J86" s="8"/>
    </row>
    <row r="87" spans="1:10" ht="23">
      <c r="A87" s="39"/>
      <c r="B87" s="39"/>
      <c r="C87" s="39"/>
      <c r="D87" s="8"/>
      <c r="E87" s="8"/>
      <c r="F87" s="8"/>
      <c r="G87" s="8"/>
      <c r="H87" s="8"/>
      <c r="I87" s="8"/>
      <c r="J87" s="8"/>
    </row>
    <row r="88" spans="1:10" ht="23">
      <c r="A88" s="39"/>
      <c r="B88" s="39"/>
      <c r="C88" s="39"/>
      <c r="D88" s="8"/>
      <c r="E88" s="8"/>
      <c r="F88" s="8"/>
      <c r="G88" s="8"/>
      <c r="H88" s="8"/>
      <c r="I88" s="8"/>
      <c r="J88" s="8"/>
    </row>
    <row r="89" spans="1:10" ht="23">
      <c r="A89" s="39"/>
      <c r="B89" s="39"/>
      <c r="C89" s="39"/>
      <c r="D89" s="8"/>
      <c r="E89" s="8"/>
      <c r="F89" s="8"/>
      <c r="G89" s="8"/>
      <c r="H89" s="8"/>
      <c r="I89" s="8"/>
      <c r="J89" s="8"/>
    </row>
    <row r="90" spans="1:10" ht="23">
      <c r="A90" s="39" t="s">
        <v>11</v>
      </c>
      <c r="B90" s="39"/>
      <c r="C90" s="39"/>
      <c r="D90" s="8"/>
      <c r="E90" s="8"/>
      <c r="F90" s="8"/>
      <c r="G90" s="8"/>
      <c r="H90" s="8"/>
      <c r="I90" s="8"/>
      <c r="J90" s="8"/>
    </row>
  </sheetData>
  <mergeCells count="12">
    <mergeCell ref="A1:J1"/>
    <mergeCell ref="A2:J2"/>
    <mergeCell ref="A3:J3"/>
    <mergeCell ref="A4:J4"/>
    <mergeCell ref="D6:F6"/>
    <mergeCell ref="H6:J6"/>
    <mergeCell ref="A48:J48"/>
    <mergeCell ref="A49:J49"/>
    <mergeCell ref="A50:J50"/>
    <mergeCell ref="A51:J51"/>
    <mergeCell ref="D53:F53"/>
    <mergeCell ref="H53:J53"/>
  </mergeCells>
  <printOptions horizontalCentered="1"/>
  <pageMargins left="0.8" right="0.3" top="0.8" bottom="0.5" header="0.5" footer="0.3"/>
  <pageSetup paperSize="9" scale="75" fitToHeight="6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</vt:lpstr>
      <vt:lpstr>PL</vt:lpstr>
      <vt:lpstr>Consolidate</vt:lpstr>
      <vt:lpstr>The Company</vt:lpstr>
      <vt:lpstr>CF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jchimphalayalai@deloitte.com</cp:lastModifiedBy>
  <cp:lastPrinted>2025-02-17T02:23:47Z</cp:lastPrinted>
  <dcterms:created xsi:type="dcterms:W3CDTF">2010-03-02T07:39:24Z</dcterms:created>
  <dcterms:modified xsi:type="dcterms:W3CDTF">2025-02-17T02:23:49Z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2021-10-15T09:09:10Z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f656a614-7720-4bda-852a-6fd3407884b9</vt:lpwstr>
  </property>
  <property fmtid="{D5CDD505-2E9C-101B-9397-08002B2CF9AE}" pid="9" name="MSIP_Label_ea60d57e-af5b-4752-ac57-3e4f28ca11dc_ContentBits">
    <vt:lpwstr>0</vt:lpwstr>
  </property>
</Properties>
</file>