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ate1904="1"/>
  <mc:AlternateContent xmlns:mc="http://schemas.openxmlformats.org/markup-compatibility/2006">
    <mc:Choice Requires="x15">
      <x15ac:absPath xmlns:x15ac="http://schemas.microsoft.com/office/spreadsheetml/2010/11/ac" url="Z:\(19) YEAR 24-67 (PUBLIC)\PPP (1656335)\"/>
    </mc:Choice>
  </mc:AlternateContent>
  <xr:revisionPtr revIDLastSave="0" documentId="13_ncr:1_{304C67E2-9356-4F34-B603-DDAC55B5F9F6}" xr6:coauthVersionLast="47" xr6:coauthVersionMax="47" xr10:uidLastSave="{00000000-0000-0000-0000-000000000000}"/>
  <bookViews>
    <workbookView xWindow="-110" yWindow="-110" windowWidth="19420" windowHeight="10420" tabRatio="641" firstSheet="2" activeTab="6" xr2:uid="{00000000-000D-0000-FFFF-FFFF00000000}"/>
  </bookViews>
  <sheets>
    <sheet name="NAV000" sheetId="1" state="hidden" r:id="rId1"/>
    <sheet name="000000" sheetId="2" state="veryHidden" r:id="rId2"/>
    <sheet name="BS" sheetId="17" r:id="rId3"/>
    <sheet name="PL" sheetId="3" r:id="rId4"/>
    <sheet name="Consolidate" sheetId="16" r:id="rId5"/>
    <sheet name="Separate" sheetId="15" r:id="rId6"/>
    <sheet name="CF" sheetId="18" r:id="rId7"/>
    <sheet name="000" sheetId="4" state="veryHidden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4" i="18" l="1"/>
  <c r="H34" i="18"/>
  <c r="H17" i="18"/>
  <c r="D17" i="18"/>
  <c r="D61" i="3"/>
  <c r="D89" i="17"/>
  <c r="D87" i="17"/>
  <c r="D32" i="17"/>
  <c r="D28" i="17"/>
  <c r="D39" i="3" l="1"/>
  <c r="D76" i="18"/>
  <c r="D74" i="18"/>
  <c r="D40" i="18"/>
  <c r="D56" i="3"/>
  <c r="H28" i="3"/>
  <c r="D28" i="3"/>
  <c r="H86" i="17"/>
  <c r="D86" i="17"/>
  <c r="H32" i="17"/>
  <c r="D69" i="17"/>
  <c r="D60" i="17"/>
  <c r="D34" i="17"/>
  <c r="J22" i="17"/>
  <c r="H22" i="17"/>
  <c r="F22" i="17"/>
  <c r="D22" i="17"/>
  <c r="J80" i="18"/>
  <c r="H80" i="18"/>
  <c r="F80" i="18"/>
  <c r="D80" i="18" l="1"/>
  <c r="J39" i="3"/>
  <c r="J41" i="3" s="1"/>
  <c r="H39" i="3"/>
  <c r="H41" i="3" s="1"/>
  <c r="F39" i="3"/>
  <c r="F41" i="3" s="1"/>
  <c r="D41" i="3"/>
  <c r="J73" i="17"/>
  <c r="H73" i="17"/>
  <c r="F73" i="17"/>
  <c r="D73" i="17"/>
  <c r="D65" i="17"/>
  <c r="J66" i="18" l="1"/>
  <c r="F66" i="18"/>
  <c r="J42" i="18"/>
  <c r="J36" i="18"/>
  <c r="J32" i="18"/>
  <c r="F42" i="18"/>
  <c r="F36" i="18"/>
  <c r="F32" i="18"/>
  <c r="F66" i="3"/>
  <c r="F63" i="3"/>
  <c r="F58" i="3"/>
  <c r="J21" i="3"/>
  <c r="J14" i="3"/>
  <c r="F20" i="3"/>
  <c r="F19" i="3"/>
  <c r="F14" i="3"/>
  <c r="T21" i="16"/>
  <c r="N21" i="16"/>
  <c r="L21" i="16"/>
  <c r="J21" i="16"/>
  <c r="H21" i="16"/>
  <c r="F21" i="16"/>
  <c r="D21" i="16"/>
  <c r="J16" i="15"/>
  <c r="J88" i="17"/>
  <c r="J90" i="17" s="1"/>
  <c r="J65" i="17"/>
  <c r="F88" i="17"/>
  <c r="F90" i="17" s="1"/>
  <c r="F65" i="17"/>
  <c r="F74" i="17" s="1"/>
  <c r="F91" i="17" s="1"/>
  <c r="J35" i="17"/>
  <c r="F35" i="17"/>
  <c r="J23" i="3" l="1"/>
  <c r="J27" i="3" s="1"/>
  <c r="J29" i="3" s="1"/>
  <c r="J43" i="3" s="1"/>
  <c r="J36" i="17"/>
  <c r="F46" i="18"/>
  <c r="F48" i="18" s="1"/>
  <c r="F81" i="18" s="1"/>
  <c r="F83" i="18" s="1"/>
  <c r="D82" i="18" s="1"/>
  <c r="J46" i="18"/>
  <c r="J48" i="18" s="1"/>
  <c r="J81" i="18" s="1"/>
  <c r="J83" i="18" s="1"/>
  <c r="H82" i="18" s="1"/>
  <c r="F21" i="3"/>
  <c r="F23" i="3" s="1"/>
  <c r="F27" i="3" s="1"/>
  <c r="F29" i="3" s="1"/>
  <c r="F43" i="3" s="1"/>
  <c r="F36" i="17"/>
  <c r="J74" i="17"/>
  <c r="J91" i="17" s="1"/>
  <c r="D32" i="18"/>
  <c r="H32" i="18"/>
  <c r="H46" i="18" l="1"/>
  <c r="H48" i="18" s="1"/>
  <c r="P13" i="15"/>
  <c r="R18" i="16"/>
  <c r="V18" i="16"/>
  <c r="P18" i="16"/>
  <c r="T17" i="16"/>
  <c r="T19" i="16"/>
  <c r="N17" i="16"/>
  <c r="N19" i="16"/>
  <c r="M17" i="16"/>
  <c r="L17" i="16"/>
  <c r="L19" i="16" s="1"/>
  <c r="J17" i="16"/>
  <c r="H17" i="16"/>
  <c r="H19" i="16" s="1"/>
  <c r="F17" i="16"/>
  <c r="F19" i="16"/>
  <c r="D17" i="16"/>
  <c r="D19" i="16" s="1"/>
  <c r="P16" i="16"/>
  <c r="R16" i="16" s="1"/>
  <c r="P15" i="16"/>
  <c r="P17" i="16" s="1"/>
  <c r="P19" i="16" s="1"/>
  <c r="P14" i="16"/>
  <c r="J19" i="16"/>
  <c r="R14" i="16"/>
  <c r="V14" i="16" s="1"/>
  <c r="R15" i="16"/>
  <c r="L22" i="15"/>
  <c r="P23" i="16"/>
  <c r="R23" i="16" s="1"/>
  <c r="V23" i="16" s="1"/>
  <c r="P22" i="16"/>
  <c r="R22" i="16" s="1"/>
  <c r="V22" i="16" s="1"/>
  <c r="J22" i="15"/>
  <c r="J23" i="15" s="1"/>
  <c r="H21" i="3"/>
  <c r="D21" i="3"/>
  <c r="L16" i="15"/>
  <c r="L17" i="15"/>
  <c r="J17" i="15"/>
  <c r="H16" i="15"/>
  <c r="H17" i="15"/>
  <c r="F16" i="15"/>
  <c r="D16" i="15"/>
  <c r="P15" i="15"/>
  <c r="N15" i="15"/>
  <c r="P14" i="15"/>
  <c r="N14" i="15"/>
  <c r="N16" i="15" s="1"/>
  <c r="N17" i="15" s="1"/>
  <c r="H26" i="16"/>
  <c r="N26" i="16"/>
  <c r="F26" i="16"/>
  <c r="N21" i="15"/>
  <c r="N20" i="15"/>
  <c r="D63" i="3"/>
  <c r="D58" i="3"/>
  <c r="P25" i="16"/>
  <c r="R25" i="16"/>
  <c r="V25" i="16" s="1"/>
  <c r="F17" i="15"/>
  <c r="F23" i="15"/>
  <c r="D17" i="15"/>
  <c r="D23" i="15"/>
  <c r="H66" i="18"/>
  <c r="D66" i="18"/>
  <c r="D46" i="18"/>
  <c r="D48" i="18" s="1"/>
  <c r="H22" i="15"/>
  <c r="F22" i="15"/>
  <c r="D22" i="15"/>
  <c r="N24" i="16"/>
  <c r="L24" i="16"/>
  <c r="L26" i="16" s="1"/>
  <c r="H24" i="16"/>
  <c r="F24" i="16"/>
  <c r="D24" i="16"/>
  <c r="M24" i="16"/>
  <c r="H35" i="17"/>
  <c r="H36" i="17" s="1"/>
  <c r="H65" i="17"/>
  <c r="D35" i="17"/>
  <c r="D66" i="3"/>
  <c r="H88" i="17"/>
  <c r="H90" i="17" s="1"/>
  <c r="D88" i="17"/>
  <c r="D90" i="17" s="1"/>
  <c r="P21" i="15"/>
  <c r="P20" i="15"/>
  <c r="T24" i="16"/>
  <c r="J24" i="16"/>
  <c r="J26" i="16" s="1"/>
  <c r="D14" i="3"/>
  <c r="H14" i="3"/>
  <c r="H23" i="15"/>
  <c r="T26" i="16"/>
  <c r="D26" i="16"/>
  <c r="N22" i="15"/>
  <c r="N19" i="15"/>
  <c r="N23" i="15" s="1"/>
  <c r="L23" i="15"/>
  <c r="P16" i="15"/>
  <c r="P17" i="15"/>
  <c r="P19" i="15"/>
  <c r="P21" i="16"/>
  <c r="R21" i="16" s="1"/>
  <c r="V15" i="16"/>
  <c r="J56" i="3"/>
  <c r="J66" i="3" s="1"/>
  <c r="J61" i="3"/>
  <c r="P24" i="16" l="1"/>
  <c r="P26" i="16" s="1"/>
  <c r="R24" i="16"/>
  <c r="H74" i="17"/>
  <c r="H91" i="17" s="1"/>
  <c r="D81" i="18"/>
  <c r="D83" i="18" s="1"/>
  <c r="D23" i="3"/>
  <c r="D27" i="3" s="1"/>
  <c r="D29" i="3" s="1"/>
  <c r="D43" i="3" s="1"/>
  <c r="H23" i="3"/>
  <c r="H27" i="3" s="1"/>
  <c r="H29" i="3" s="1"/>
  <c r="V24" i="16"/>
  <c r="V16" i="16"/>
  <c r="V17" i="16" s="1"/>
  <c r="V19" i="16" s="1"/>
  <c r="R17" i="16"/>
  <c r="R19" i="16" s="1"/>
  <c r="V21" i="16"/>
  <c r="R26" i="16"/>
  <c r="P22" i="15"/>
  <c r="P23" i="15"/>
  <c r="D74" i="17"/>
  <c r="D91" i="17" s="1"/>
  <c r="D36" i="17"/>
  <c r="H81" i="18"/>
  <c r="H83" i="18" s="1"/>
  <c r="H43" i="3" l="1"/>
  <c r="H61" i="3" s="1"/>
  <c r="V26" i="16"/>
  <c r="H56" i="3"/>
  <c r="H66" i="3" s="1"/>
</calcChain>
</file>

<file path=xl/sharedStrings.xml><?xml version="1.0" encoding="utf-8"?>
<sst xmlns="http://schemas.openxmlformats.org/spreadsheetml/2006/main" count="338" uniqueCount="218">
  <si>
    <t>Other current assets</t>
  </si>
  <si>
    <t>Other non-current assets</t>
  </si>
  <si>
    <t>Total current liabilities</t>
  </si>
  <si>
    <t>Retained earnings</t>
  </si>
  <si>
    <t>Unappropriated</t>
  </si>
  <si>
    <t>Total</t>
  </si>
  <si>
    <t>fully paid-up</t>
  </si>
  <si>
    <t>Issued and</t>
  </si>
  <si>
    <t>share capital</t>
  </si>
  <si>
    <t>Cash and cash equivalents</t>
  </si>
  <si>
    <t>Other current liabilities</t>
  </si>
  <si>
    <t>Share capital</t>
  </si>
  <si>
    <t>Operating assets (increase) decrease</t>
  </si>
  <si>
    <t>Other income</t>
  </si>
  <si>
    <t>Total revenues</t>
  </si>
  <si>
    <t>Total expenses</t>
  </si>
  <si>
    <t>Total non-current liabilities</t>
  </si>
  <si>
    <t>Total current assets</t>
  </si>
  <si>
    <t>Total non-current assets</t>
  </si>
  <si>
    <t>Operating liabilities increase (decrease)</t>
  </si>
  <si>
    <t xml:space="preserve">Cash flows from operating activities </t>
  </si>
  <si>
    <t xml:space="preserve">Cash flows from investing activities </t>
  </si>
  <si>
    <t xml:space="preserve">Cash flows from financing activities </t>
  </si>
  <si>
    <t>Administrative expenses</t>
  </si>
  <si>
    <t>Issued and fully paid up</t>
  </si>
  <si>
    <t>Registered</t>
  </si>
  <si>
    <t>Inventories</t>
  </si>
  <si>
    <t>Property, plant and equipment</t>
  </si>
  <si>
    <t>Provision for long-term employee benefits</t>
  </si>
  <si>
    <t>Equity attributable to owners of the Company</t>
  </si>
  <si>
    <t>Total comprehensive income for the year</t>
  </si>
  <si>
    <t>Total other</t>
  </si>
  <si>
    <t>components of</t>
  </si>
  <si>
    <t>equity</t>
  </si>
  <si>
    <t>the Company</t>
  </si>
  <si>
    <t>Other comprehensive</t>
  </si>
  <si>
    <t xml:space="preserve"> income</t>
  </si>
  <si>
    <t>Restricted bank deposits</t>
  </si>
  <si>
    <t>Sales and service income</t>
  </si>
  <si>
    <t>Interest income</t>
  </si>
  <si>
    <t>Appropriated -</t>
  </si>
  <si>
    <t xml:space="preserve">Revaluation </t>
  </si>
  <si>
    <t>surplus on land</t>
  </si>
  <si>
    <t>Surplus on</t>
  </si>
  <si>
    <t xml:space="preserve">business </t>
  </si>
  <si>
    <t>combination</t>
  </si>
  <si>
    <t>under</t>
  </si>
  <si>
    <t>common control</t>
  </si>
  <si>
    <t>Other</t>
  </si>
  <si>
    <t>comprehensive</t>
  </si>
  <si>
    <t>Retention</t>
  </si>
  <si>
    <t>Sales - electricity tariff adders</t>
  </si>
  <si>
    <t>Dividend income</t>
  </si>
  <si>
    <t>Share premuim</t>
  </si>
  <si>
    <t>Share premium</t>
  </si>
  <si>
    <t>Other comprehensive income for the year</t>
  </si>
  <si>
    <t>Cost of sales and service</t>
  </si>
  <si>
    <t>Other comprehensive income</t>
  </si>
  <si>
    <t>Deferred tax asset</t>
  </si>
  <si>
    <t>PREMIER  PRODUCTS  PUBLIC  COMPANY  LIMITED  AND  ITS  SUBSIDIARY</t>
  </si>
  <si>
    <t>STATEMENTS  OF  FINANCIAL  POSITION</t>
  </si>
  <si>
    <t>CONSOLIDATED</t>
  </si>
  <si>
    <t>FINANCIAL  STATEMENTS</t>
  </si>
  <si>
    <t xml:space="preserve">SEPARATE </t>
  </si>
  <si>
    <t>ASSETS</t>
  </si>
  <si>
    <t>CURRENT  ASSETS</t>
  </si>
  <si>
    <t>NON-CURRENT ASSETS</t>
  </si>
  <si>
    <t>TOTAL  ASSETS</t>
  </si>
  <si>
    <t>UNIT : BAHT</t>
  </si>
  <si>
    <t>LIABILITIES  AND  SHAREHOLDERS’  EQUITY</t>
  </si>
  <si>
    <t>CURRENT  LIABILITIES</t>
  </si>
  <si>
    <t>NON-CURRENT  LIABILITIES</t>
  </si>
  <si>
    <t>TOTAL  LIABILITIES</t>
  </si>
  <si>
    <t>SHAREHOLDERS’  EQUITY</t>
  </si>
  <si>
    <t>300,000,000 ordinary shares of Baht 1 each</t>
  </si>
  <si>
    <t>TOTAL  LIABILITIES  AND  SHAREHOLDERS’  EQUITY</t>
  </si>
  <si>
    <t>TOTAL  SHAREHOLDERS’  EQUITY</t>
  </si>
  <si>
    <t xml:space="preserve">Unappropriated </t>
  </si>
  <si>
    <t>REVENUES</t>
  </si>
  <si>
    <t>EXPENSES</t>
  </si>
  <si>
    <t>STATEMENTS  OF  PROFIT  OR  LOSS  AND  OTHER  COMPREHENSIVE  INCOME</t>
  </si>
  <si>
    <t>STATEMENTS  OF CASH  FLOWS</t>
  </si>
  <si>
    <r>
      <t xml:space="preserve">STATEMENTS  OF CASH  FLOWS </t>
    </r>
    <r>
      <rPr>
        <sz val="8.5"/>
        <rFont val="Times New Roman"/>
        <family val="1"/>
      </rPr>
      <t xml:space="preserve"> </t>
    </r>
    <r>
      <rPr>
        <sz val="10"/>
        <rFont val="Times New Roman"/>
        <family val="1"/>
      </rPr>
      <t>(CONTINUED)</t>
    </r>
  </si>
  <si>
    <t>STATEMENTS  OF  CHANGES  IN  SHAREHOLDERS’  EQUITY</t>
  </si>
  <si>
    <t>Notes</t>
  </si>
  <si>
    <r>
      <t xml:space="preserve">STATEMENTS  OF  CHANGES  IN  SHAREHOLDERS’  EQUITY  </t>
    </r>
    <r>
      <rPr>
        <sz val="10"/>
        <rFont val="Times New Roman"/>
        <family val="1"/>
      </rPr>
      <t>(CONTINUED)</t>
    </r>
  </si>
  <si>
    <t>Current tax assets</t>
  </si>
  <si>
    <t>Other current financial assets</t>
  </si>
  <si>
    <t>Current portion of  lease liabilities</t>
  </si>
  <si>
    <t>Lease liabilities - net of current portion</t>
  </si>
  <si>
    <t>Finance income</t>
  </si>
  <si>
    <r>
      <rPr>
        <u/>
        <sz val="11"/>
        <rFont val="Times New Roman"/>
        <family val="1"/>
      </rPr>
      <t>Less</t>
    </r>
    <r>
      <rPr>
        <sz val="11"/>
        <rFont val="Times New Roman"/>
        <family val="1"/>
      </rPr>
      <t xml:space="preserve">: Income tax effect </t>
    </r>
  </si>
  <si>
    <t xml:space="preserve">      that will not be reclassified to profit or loss</t>
  </si>
  <si>
    <r>
      <t xml:space="preserve">STATEMENTS  OF  PROFIT  OR  LOSS  AND  OTHER  COMPREHENSIVE  INCOME </t>
    </r>
    <r>
      <rPr>
        <sz val="10"/>
        <rFont val="Times New Roman"/>
        <family val="1"/>
      </rPr>
      <t xml:space="preserve"> (CONTINUED)   </t>
    </r>
  </si>
  <si>
    <t>Owners of parent</t>
  </si>
  <si>
    <t>Non-controlling interests</t>
  </si>
  <si>
    <t xml:space="preserve">CONSOLIDATED  FINANCIAL  STATEMENTS  </t>
  </si>
  <si>
    <t>Non-controlling</t>
  </si>
  <si>
    <t xml:space="preserve"> interests</t>
  </si>
  <si>
    <t>SEPARATE   FINANCIAL  STATEMENTS</t>
  </si>
  <si>
    <t>Adjustments for:</t>
  </si>
  <si>
    <t xml:space="preserve">Finance income   </t>
  </si>
  <si>
    <t>Finance costs</t>
  </si>
  <si>
    <t>Cash received from sales of equipment</t>
  </si>
  <si>
    <t xml:space="preserve">from financial institutions </t>
  </si>
  <si>
    <t>Cash and cash equivalents as at January 1,</t>
  </si>
  <si>
    <t>Cash and cash equivalents as at December 31,</t>
  </si>
  <si>
    <t>Trade and other current receivables</t>
  </si>
  <si>
    <t>Trade and other current payables</t>
  </si>
  <si>
    <t xml:space="preserve">Appropriated </t>
  </si>
  <si>
    <t>Legal reserve</t>
  </si>
  <si>
    <t>reclassified to profit or loss :</t>
  </si>
  <si>
    <t>legal reserve</t>
  </si>
  <si>
    <t>shareholders’</t>
  </si>
  <si>
    <t>Owners of</t>
  </si>
  <si>
    <t>Other components of shareholders’ equity</t>
  </si>
  <si>
    <t>Interest and finance cost paid</t>
  </si>
  <si>
    <r>
      <t xml:space="preserve">STATEMENTS  OF  FINANCIAL  POSITION </t>
    </r>
    <r>
      <rPr>
        <sz val="10"/>
        <rFont val="Times New Roman"/>
        <family val="1"/>
      </rPr>
      <t>(CONTUNUED)</t>
    </r>
  </si>
  <si>
    <t>As at</t>
  </si>
  <si>
    <t>December 31,</t>
  </si>
  <si>
    <t xml:space="preserve">Components of other comprehensive income that will not be </t>
  </si>
  <si>
    <t>Total components of other comprehensive income</t>
  </si>
  <si>
    <t>Non-operating assets</t>
  </si>
  <si>
    <t>Cash paid for purchasing of building improvements,</t>
  </si>
  <si>
    <t>Cash paid for purchasing of intangible assets</t>
  </si>
  <si>
    <t>Cash paid for leased liabilities</t>
  </si>
  <si>
    <t>machinery and equipment</t>
  </si>
  <si>
    <t>Depreciation and amortization</t>
  </si>
  <si>
    <t>Long-term employee benefits expenses</t>
  </si>
  <si>
    <t>in operating assets and liabilities</t>
  </si>
  <si>
    <t>Investments in a subsidiary</t>
  </si>
  <si>
    <t>Notes to the financial statements form an integral part of these statements</t>
  </si>
  <si>
    <t>Impairment loss determined in accordance with TFRS 9</t>
  </si>
  <si>
    <t>Loss for the year</t>
  </si>
  <si>
    <t>Impaiment loss determined in accordance with TFRS9</t>
  </si>
  <si>
    <t>Distribution costs</t>
  </si>
  <si>
    <t>a financial institution</t>
  </si>
  <si>
    <t>Short-term borrowings from a related party</t>
  </si>
  <si>
    <t>5 and 14</t>
  </si>
  <si>
    <t>Dividend of subsidiary paid to non-controlling interest</t>
  </si>
  <si>
    <t>other current financial assets</t>
  </si>
  <si>
    <t>Profit (loss) from operating activities before changes</t>
  </si>
  <si>
    <t>Dividend of subsidiary paid to non-controlling interests</t>
  </si>
  <si>
    <t>Current tax liabilities</t>
  </si>
  <si>
    <t>11.1</t>
  </si>
  <si>
    <t>11</t>
  </si>
  <si>
    <t>Costs to fulfil contracts with customers</t>
  </si>
  <si>
    <t>5 and 7</t>
  </si>
  <si>
    <t>5 and 18</t>
  </si>
  <si>
    <t>Contract liabilities - current</t>
  </si>
  <si>
    <t>5 and 17.2</t>
  </si>
  <si>
    <t>Contract assets - current</t>
  </si>
  <si>
    <t>Right-of-use assets</t>
  </si>
  <si>
    <t>Intangible assets</t>
  </si>
  <si>
    <t xml:space="preserve">Bank overdraft and short-term borrowings from </t>
  </si>
  <si>
    <t>Profir for the year</t>
  </si>
  <si>
    <t>Balance as at January 1, 2023</t>
  </si>
  <si>
    <t>Balance as at December 31, 2023</t>
  </si>
  <si>
    <t>Cash paid for corporate income tax</t>
  </si>
  <si>
    <t>Net cash received from short-term borrowings</t>
  </si>
  <si>
    <t>Reversal of deposit payable</t>
  </si>
  <si>
    <r>
      <rPr>
        <b/>
        <sz val="10"/>
        <rFont val="Times New Roman"/>
        <family val="1"/>
      </rPr>
      <t>FOR  THE  YEAR  ENDED  DECEMBER</t>
    </r>
    <r>
      <rPr>
        <b/>
        <sz val="11"/>
        <rFont val="Times New Roman"/>
        <family val="1"/>
      </rPr>
      <t xml:space="preserve">  31,  2024</t>
    </r>
  </si>
  <si>
    <r>
      <rPr>
        <b/>
        <sz val="10"/>
        <rFont val="Times New Roman"/>
        <family val="1"/>
      </rPr>
      <t>AS  AT  DECEMBER</t>
    </r>
    <r>
      <rPr>
        <b/>
        <sz val="11"/>
        <rFont val="Times New Roman"/>
        <family val="1"/>
      </rPr>
      <t xml:space="preserve">  31,  2024</t>
    </r>
  </si>
  <si>
    <r>
      <rPr>
        <b/>
        <sz val="10"/>
        <rFont val="Times New Roman"/>
        <family val="1"/>
      </rPr>
      <t xml:space="preserve">FOR  THE  YEAR  ENDED  DECEMBER </t>
    </r>
    <r>
      <rPr>
        <b/>
        <sz val="11"/>
        <rFont val="Times New Roman"/>
        <family val="1"/>
      </rPr>
      <t xml:space="preserve"> 31,  2024</t>
    </r>
  </si>
  <si>
    <t>Balance as at January 1, 2024</t>
  </si>
  <si>
    <t>Balance as at December 31, 2024</t>
  </si>
  <si>
    <t>FOR  THE  YEAR  ENDED  DECEMBER  31,  2024</t>
  </si>
  <si>
    <t>23.3</t>
  </si>
  <si>
    <t>5 and 20</t>
  </si>
  <si>
    <t>23.1</t>
  </si>
  <si>
    <t>Current portion of long - term borrowing from</t>
  </si>
  <si>
    <t>Long - term borrowing from a financial institution</t>
  </si>
  <si>
    <t>- net of current portion</t>
  </si>
  <si>
    <t>Gain on revaluation of assets</t>
  </si>
  <si>
    <t>Losses on remeasurement of defined benefit plans</t>
  </si>
  <si>
    <t>Profit (losses) before income tax</t>
  </si>
  <si>
    <t>Profit (losses) for the years</t>
  </si>
  <si>
    <t>Profit (losses) from operating activities</t>
  </si>
  <si>
    <t>Total comprehensive income (losses) for the years</t>
  </si>
  <si>
    <t>- net of tax</t>
  </si>
  <si>
    <t>Profit (losses) attributable to:</t>
  </si>
  <si>
    <t>Total comprehensive income (losses) attributable to:</t>
  </si>
  <si>
    <t>Basic earning (losses) per share (Baht : Share)</t>
  </si>
  <si>
    <t xml:space="preserve">Basic earning (losses) per share </t>
  </si>
  <si>
    <t>Other comprehensive income (losses) for the year</t>
  </si>
  <si>
    <t>Total comprehensive losses for the year</t>
  </si>
  <si>
    <t>Profit (losses) for the year</t>
  </si>
  <si>
    <t>Other comprehensive income (loss) for the year</t>
  </si>
  <si>
    <t>Total comprehensive income (loss) for the year</t>
  </si>
  <si>
    <t>Losses for the year</t>
  </si>
  <si>
    <t>Other comprehensive losses for the year</t>
  </si>
  <si>
    <t>Income tax expenses</t>
  </si>
  <si>
    <t>Losses on write-off assets</t>
  </si>
  <si>
    <t>Losses on impairment of solar cells</t>
  </si>
  <si>
    <t>Losses (Gain) on sales of assets</t>
  </si>
  <si>
    <t xml:space="preserve">Unrealized gains on changes in value of </t>
  </si>
  <si>
    <t>Gains on sales of other current financial assets</t>
  </si>
  <si>
    <t>Gains on termination of lease</t>
  </si>
  <si>
    <t>Unrealized losses (gains) on exchange rate</t>
  </si>
  <si>
    <t>Realized gain from sale forward contract</t>
  </si>
  <si>
    <t>Cash flows provided by (used in) operating activities</t>
  </si>
  <si>
    <t>Net cash flows provided by (used in) operating activities</t>
  </si>
  <si>
    <t>Decrease (Increase) in restricted bank deposits</t>
  </si>
  <si>
    <t>Net cash received from other current financial assets</t>
  </si>
  <si>
    <t>Net cash flows provided by (used in) investing activities</t>
  </si>
  <si>
    <t>Net increased in bank overdraft</t>
  </si>
  <si>
    <t>Net cash received (paid) from short-term borrowings</t>
  </si>
  <si>
    <t>from a related party</t>
  </si>
  <si>
    <t>Cash received from long - term borrowing from</t>
  </si>
  <si>
    <t>Cash paid for long - term borrowing from</t>
  </si>
  <si>
    <t>Net cash flows provided by financing activities</t>
  </si>
  <si>
    <t>Net increased (decreased) in cash and cash equivalents</t>
  </si>
  <si>
    <t>Non-current assets classified as held-for-sale</t>
  </si>
  <si>
    <t>Deferred tax liabilities</t>
  </si>
  <si>
    <t>Loss on impairment of assets</t>
  </si>
  <si>
    <t>Other comprehensive losses for the years</t>
  </si>
  <si>
    <t>Allowance for diminution in value of inventories and</t>
  </si>
  <si>
    <t>costs to fulfil contracts with customers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</si>
</sst>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1" formatCode="_(* #,##0_);_(* \(#,##0\);_(* &quot;-&quot;_);_(@_)"/>
    <numFmt numFmtId="43" formatCode="_(* #,##0.00_);_(* \(#,##0.00\);_(* &quot;-&quot;??_);_(@_)"/>
    <numFmt numFmtId="164" formatCode="0.0%"/>
    <numFmt numFmtId="165" formatCode="dd\-mmm\-yy_)"/>
    <numFmt numFmtId="166" formatCode="0.00_)"/>
    <numFmt numFmtId="167" formatCode="#,##0.00\ &quot;F&quot;;\-#,##0.00\ &quot;F&quot;"/>
    <numFmt numFmtId="168" formatCode="_(* #,##0.00_);_(* \(#,##0.00\);_(* &quot;-&quot;_);_(@_)"/>
    <numFmt numFmtId="169" formatCode="_(* #,##0_);_(* \(#,##0\);_(* &quot;-&quot;??_);_(@_)"/>
    <numFmt numFmtId="170" formatCode="_([$€-2]\ * #,##0.00_);_([$€-2]\ * \(#,##0.00\);_([$€-2]\ * &quot;-&quot;??_);_(@_)"/>
    <numFmt numFmtId="171" formatCode="_(* #,##0.0000000_);_(* \(#,##0.0000000\);_(* &quot;-&quot;???????_);_(@_)"/>
    <numFmt numFmtId="172" formatCode="_(* #,##0.00000_);_(* \(#,##0.00000\);_(* &quot;-&quot;?????_);_(@_)"/>
    <numFmt numFmtId="173" formatCode="_(* #,##0.000000_);_(* \(#,##0.000000\);_(* &quot;-&quot;??????_);_(@_)"/>
    <numFmt numFmtId="174" formatCode="#,##0.0_);\(#,##0.0\)"/>
    <numFmt numFmtId="175" formatCode="_(* #,##0_);_(* \(#,##0\);_(* &quot;-&quot;???????_);_(@_)"/>
  </numFmts>
  <fonts count="22">
    <font>
      <sz val="10"/>
      <name val="ApFont"/>
    </font>
    <font>
      <sz val="10"/>
      <name val="ApFont"/>
    </font>
    <font>
      <sz val="14"/>
      <name val="AngsanaUPC"/>
      <family val="1"/>
      <charset val="222"/>
    </font>
    <font>
      <sz val="10"/>
      <name val="Arial"/>
      <family val="2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0"/>
      <name val="ApFont"/>
    </font>
    <font>
      <b/>
      <sz val="11"/>
      <name val="Times New Roman"/>
      <family val="1"/>
    </font>
    <font>
      <sz val="11"/>
      <name val="Times New Roman"/>
      <family val="1"/>
    </font>
    <font>
      <u/>
      <sz val="11"/>
      <name val="Times New Roman"/>
      <family val="1"/>
    </font>
    <font>
      <i/>
      <sz val="11"/>
      <name val="Times New Roman"/>
      <family val="1"/>
    </font>
    <font>
      <sz val="11"/>
      <color indexed="8"/>
      <name val="Times New Roman"/>
      <family val="1"/>
    </font>
    <font>
      <b/>
      <i/>
      <sz val="11"/>
      <name val="Times New Roman"/>
      <family val="1"/>
    </font>
    <font>
      <b/>
      <sz val="11"/>
      <color indexed="8"/>
      <name val="Times New Roman"/>
      <family val="1"/>
    </font>
    <font>
      <b/>
      <sz val="10"/>
      <name val="Times New Roman"/>
      <family val="1"/>
    </font>
    <font>
      <b/>
      <u/>
      <sz val="11"/>
      <name val="Times New Roman"/>
      <family val="1"/>
    </font>
    <font>
      <b/>
      <sz val="8.8000000000000007"/>
      <name val="Times New Roman"/>
      <family val="1"/>
    </font>
    <font>
      <sz val="10"/>
      <name val="Times New Roman"/>
      <family val="1"/>
    </font>
    <font>
      <sz val="8.5"/>
      <name val="Times New Roman"/>
      <family val="1"/>
    </font>
    <font>
      <b/>
      <sz val="11"/>
      <color indexed="10"/>
      <name val="Times New Roman"/>
      <family val="1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1" fillId="0" borderId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67" fontId="2" fillId="0" borderId="0"/>
    <xf numFmtId="165" fontId="2" fillId="0" borderId="0"/>
    <xf numFmtId="164" fontId="2" fillId="0" borderId="0"/>
    <xf numFmtId="38" fontId="4" fillId="2" borderId="0" applyNumberFormat="0" applyBorder="0" applyAlignment="0" applyProtection="0"/>
    <xf numFmtId="10" fontId="4" fillId="3" borderId="1" applyNumberFormat="0" applyBorder="0" applyAlignment="0" applyProtection="0"/>
    <xf numFmtId="37" fontId="5" fillId="0" borderId="0"/>
    <xf numFmtId="166" fontId="6" fillId="0" borderId="0"/>
    <xf numFmtId="0" fontId="21" fillId="0" borderId="0"/>
    <xf numFmtId="0" fontId="21" fillId="0" borderId="0"/>
    <xf numFmtId="0" fontId="3" fillId="0" borderId="0"/>
    <xf numFmtId="0" fontId="21" fillId="0" borderId="0"/>
    <xf numFmtId="0" fontId="7" fillId="0" borderId="0"/>
    <xf numFmtId="10" fontId="3" fillId="0" borderId="0" applyFont="0" applyFill="0" applyBorder="0" applyAlignment="0" applyProtection="0"/>
    <xf numFmtId="1" fontId="3" fillId="0" borderId="2" applyNumberFormat="0" applyFill="0" applyAlignment="0" applyProtection="0">
      <alignment horizontal="center" vertical="center"/>
    </xf>
  </cellStyleXfs>
  <cellXfs count="139">
    <xf numFmtId="0" fontId="0" fillId="0" borderId="0" xfId="0"/>
    <xf numFmtId="41" fontId="9" fillId="0" borderId="0" xfId="16" applyNumberFormat="1" applyFont="1" applyAlignment="1">
      <alignment horizontal="right" vertical="center"/>
    </xf>
    <xf numFmtId="41" fontId="9" fillId="0" borderId="0" xfId="0" applyNumberFormat="1" applyFont="1" applyAlignment="1">
      <alignment horizontal="right" vertical="center"/>
    </xf>
    <xf numFmtId="41" fontId="12" fillId="0" borderId="0" xfId="0" applyNumberFormat="1" applyFont="1" applyAlignment="1">
      <alignment horizontal="right" vertical="center"/>
    </xf>
    <xf numFmtId="41" fontId="9" fillId="0" borderId="3" xfId="0" applyNumberFormat="1" applyFont="1" applyBorder="1" applyAlignment="1">
      <alignment horizontal="right" vertical="center"/>
    </xf>
    <xf numFmtId="41" fontId="12" fillId="0" borderId="3" xfId="0" applyNumberFormat="1" applyFont="1" applyBorder="1" applyAlignment="1">
      <alignment horizontal="right" vertical="center"/>
    </xf>
    <xf numFmtId="41" fontId="9" fillId="0" borderId="0" xfId="16" quotePrefix="1" applyNumberFormat="1" applyFont="1" applyAlignment="1">
      <alignment horizontal="right" vertical="center"/>
    </xf>
    <xf numFmtId="41" fontId="9" fillId="0" borderId="4" xfId="16" quotePrefix="1" applyNumberFormat="1" applyFont="1" applyBorder="1" applyAlignment="1">
      <alignment horizontal="right" vertical="center"/>
    </xf>
    <xf numFmtId="41" fontId="12" fillId="0" borderId="0" xfId="0" applyNumberFormat="1" applyFont="1" applyAlignment="1">
      <alignment horizontal="center" vertical="center"/>
    </xf>
    <xf numFmtId="41" fontId="9" fillId="0" borderId="3" xfId="16" applyNumberFormat="1" applyFont="1" applyBorder="1" applyAlignment="1">
      <alignment horizontal="right" vertical="center"/>
    </xf>
    <xf numFmtId="41" fontId="12" fillId="0" borderId="4" xfId="0" applyNumberFormat="1" applyFont="1" applyBorder="1" applyAlignment="1">
      <alignment horizontal="right" vertical="center"/>
    </xf>
    <xf numFmtId="37" fontId="9" fillId="0" borderId="0" xfId="0" applyNumberFormat="1" applyFont="1" applyAlignment="1">
      <alignment horizontal="left" vertical="center"/>
    </xf>
    <xf numFmtId="37" fontId="9" fillId="0" borderId="0" xfId="0" applyNumberFormat="1" applyFont="1" applyAlignment="1">
      <alignment vertical="center"/>
    </xf>
    <xf numFmtId="37" fontId="9" fillId="0" borderId="0" xfId="0" applyNumberFormat="1" applyFont="1" applyAlignment="1">
      <alignment horizontal="right" vertical="center"/>
    </xf>
    <xf numFmtId="49" fontId="8" fillId="0" borderId="0" xfId="0" applyNumberFormat="1" applyFont="1" applyAlignment="1">
      <alignment vertical="center"/>
    </xf>
    <xf numFmtId="169" fontId="9" fillId="0" borderId="0" xfId="0" applyNumberFormat="1" applyFont="1" applyAlignment="1">
      <alignment vertical="center"/>
    </xf>
    <xf numFmtId="170" fontId="8" fillId="0" borderId="0" xfId="0" applyNumberFormat="1" applyFont="1" applyAlignment="1">
      <alignment vertical="center"/>
    </xf>
    <xf numFmtId="1" fontId="8" fillId="0" borderId="0" xfId="0" applyNumberFormat="1" applyFont="1" applyAlignment="1">
      <alignment horizontal="center" vertical="center"/>
    </xf>
    <xf numFmtId="41" fontId="9" fillId="0" borderId="4" xfId="0" applyNumberFormat="1" applyFont="1" applyBorder="1" applyAlignment="1">
      <alignment horizontal="right" vertical="center"/>
    </xf>
    <xf numFmtId="0" fontId="9" fillId="0" borderId="0" xfId="0" applyFont="1" applyAlignment="1">
      <alignment horizontal="right" vertical="center"/>
    </xf>
    <xf numFmtId="41" fontId="9" fillId="0" borderId="0" xfId="0" applyNumberFormat="1" applyFont="1" applyAlignment="1">
      <alignment vertical="center"/>
    </xf>
    <xf numFmtId="170" fontId="9" fillId="0" borderId="0" xfId="0" applyNumberFormat="1" applyFont="1" applyAlignment="1">
      <alignment vertical="center"/>
    </xf>
    <xf numFmtId="41" fontId="8" fillId="0" borderId="0" xfId="0" applyNumberFormat="1" applyFont="1" applyAlignment="1">
      <alignment horizontal="right" vertical="center"/>
    </xf>
    <xf numFmtId="41" fontId="8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37" fontId="8" fillId="0" borderId="0" xfId="13" applyNumberFormat="1" applyFont="1" applyAlignment="1">
      <alignment vertical="center"/>
    </xf>
    <xf numFmtId="0" fontId="9" fillId="0" borderId="0" xfId="13" applyFont="1" applyAlignment="1">
      <alignment vertical="center"/>
    </xf>
    <xf numFmtId="0" fontId="8" fillId="0" borderId="3" xfId="13" applyFont="1" applyBorder="1" applyAlignment="1">
      <alignment horizontal="center" vertical="center"/>
    </xf>
    <xf numFmtId="0" fontId="8" fillId="0" borderId="0" xfId="13" applyFont="1" applyAlignment="1">
      <alignment horizontal="center" vertical="center"/>
    </xf>
    <xf numFmtId="0" fontId="9" fillId="0" borderId="0" xfId="13" applyFont="1" applyAlignment="1">
      <alignment horizontal="center" vertical="center"/>
    </xf>
    <xf numFmtId="0" fontId="9" fillId="0" borderId="0" xfId="13" applyFont="1" applyAlignment="1">
      <alignment horizontal="justify" vertical="center"/>
    </xf>
    <xf numFmtId="0" fontId="10" fillId="0" borderId="0" xfId="13" applyFont="1" applyAlignment="1">
      <alignment horizontal="justify" vertical="center"/>
    </xf>
    <xf numFmtId="41" fontId="9" fillId="0" borderId="0" xfId="2" applyNumberFormat="1" applyFont="1" applyAlignment="1">
      <alignment vertical="center"/>
    </xf>
    <xf numFmtId="41" fontId="9" fillId="0" borderId="0" xfId="2" applyNumberFormat="1" applyFont="1" applyBorder="1" applyAlignment="1">
      <alignment horizontal="center" vertical="center"/>
    </xf>
    <xf numFmtId="37" fontId="9" fillId="0" borderId="0" xfId="13" applyNumberFormat="1" applyFont="1" applyAlignment="1">
      <alignment vertical="center"/>
    </xf>
    <xf numFmtId="41" fontId="9" fillId="0" borderId="0" xfId="2" applyNumberFormat="1" applyFont="1" applyBorder="1" applyAlignment="1">
      <alignment vertical="center"/>
    </xf>
    <xf numFmtId="41" fontId="9" fillId="0" borderId="0" xfId="13" applyNumberFormat="1" applyFont="1" applyAlignment="1">
      <alignment horizontal="right" vertical="center"/>
    </xf>
    <xf numFmtId="41" fontId="9" fillId="0" borderId="5" xfId="13" applyNumberFormat="1" applyFont="1" applyBorder="1" applyAlignment="1">
      <alignment horizontal="center" vertical="center"/>
    </xf>
    <xf numFmtId="41" fontId="9" fillId="0" borderId="0" xfId="13" applyNumberFormat="1" applyFont="1" applyAlignment="1">
      <alignment vertical="center"/>
    </xf>
    <xf numFmtId="41" fontId="9" fillId="0" borderId="0" xfId="13" applyNumberFormat="1" applyFont="1" applyAlignment="1">
      <alignment horizontal="justify" vertical="center"/>
    </xf>
    <xf numFmtId="41" fontId="9" fillId="0" borderId="0" xfId="13" applyNumberFormat="1" applyFont="1" applyAlignment="1">
      <alignment horizontal="center" vertical="center"/>
    </xf>
    <xf numFmtId="0" fontId="8" fillId="0" borderId="0" xfId="0" quotePrefix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8" fillId="0" borderId="0" xfId="13" applyFont="1" applyAlignment="1">
      <alignment vertical="center"/>
    </xf>
    <xf numFmtId="169" fontId="8" fillId="0" borderId="0" xfId="13" applyNumberFormat="1" applyFont="1" applyAlignment="1">
      <alignment horizontal="center" vertical="center"/>
    </xf>
    <xf numFmtId="169" fontId="20" fillId="0" borderId="0" xfId="13" applyNumberFormat="1" applyFont="1" applyAlignment="1">
      <alignment vertical="center"/>
    </xf>
    <xf numFmtId="0" fontId="8" fillId="0" borderId="0" xfId="13" applyFont="1" applyAlignment="1">
      <alignment horizontal="justify" vertical="center"/>
    </xf>
    <xf numFmtId="169" fontId="8" fillId="0" borderId="3" xfId="13" applyNumberFormat="1" applyFont="1" applyBorder="1" applyAlignment="1">
      <alignment horizontal="center" vertical="center"/>
    </xf>
    <xf numFmtId="0" fontId="16" fillId="0" borderId="0" xfId="13" applyFont="1" applyAlignment="1">
      <alignment horizontal="justify" vertical="center"/>
    </xf>
    <xf numFmtId="0" fontId="8" fillId="0" borderId="6" xfId="13" applyFont="1" applyBorder="1" applyAlignment="1">
      <alignment horizontal="center" vertical="center"/>
    </xf>
    <xf numFmtId="0" fontId="8" fillId="0" borderId="0" xfId="13" applyFont="1" applyAlignment="1">
      <alignment horizontal="right" vertical="center"/>
    </xf>
    <xf numFmtId="171" fontId="9" fillId="0" borderId="0" xfId="2" applyNumberFormat="1" applyFont="1" applyBorder="1" applyAlignment="1">
      <alignment vertical="center"/>
    </xf>
    <xf numFmtId="37" fontId="9" fillId="0" borderId="0" xfId="0" applyNumberFormat="1" applyFont="1" applyAlignment="1">
      <alignment horizontal="left" vertical="center" indent="1"/>
    </xf>
    <xf numFmtId="0" fontId="9" fillId="0" borderId="0" xfId="0" applyFont="1" applyAlignment="1">
      <alignment horizontal="left" vertical="center" indent="2"/>
    </xf>
    <xf numFmtId="173" fontId="9" fillId="0" borderId="0" xfId="16" applyNumberFormat="1" applyFont="1" applyAlignment="1">
      <alignment horizontal="right" vertical="center"/>
    </xf>
    <xf numFmtId="37" fontId="8" fillId="0" borderId="0" xfId="0" applyNumberFormat="1" applyFont="1" applyAlignment="1">
      <alignment vertical="center"/>
    </xf>
    <xf numFmtId="37" fontId="8" fillId="0" borderId="0" xfId="0" applyNumberFormat="1" applyFont="1" applyAlignment="1">
      <alignment horizontal="center" vertical="center"/>
    </xf>
    <xf numFmtId="37" fontId="11" fillId="0" borderId="0" xfId="0" applyNumberFormat="1" applyFont="1" applyAlignment="1">
      <alignment horizontal="center" vertical="center"/>
    </xf>
    <xf numFmtId="37" fontId="9" fillId="0" borderId="0" xfId="0" applyNumberFormat="1" applyFont="1" applyAlignment="1">
      <alignment horizontal="center" vertical="center"/>
    </xf>
    <xf numFmtId="37" fontId="10" fillId="0" borderId="0" xfId="0" applyNumberFormat="1" applyFont="1" applyAlignment="1">
      <alignment horizontal="center" vertical="center"/>
    </xf>
    <xf numFmtId="0" fontId="9" fillId="0" borderId="0" xfId="13" applyFont="1" applyAlignment="1">
      <alignment horizontal="right" vertical="center"/>
    </xf>
    <xf numFmtId="172" fontId="9" fillId="0" borderId="0" xfId="16" quotePrefix="1" applyNumberFormat="1" applyFont="1" applyAlignment="1">
      <alignment horizontal="right" vertical="center"/>
    </xf>
    <xf numFmtId="173" fontId="9" fillId="0" borderId="3" xfId="16" applyNumberFormat="1" applyFont="1" applyBorder="1" applyAlignment="1">
      <alignment horizontal="right" vertical="center"/>
    </xf>
    <xf numFmtId="41" fontId="9" fillId="0" borderId="0" xfId="4" applyNumberFormat="1" applyFont="1" applyFill="1" applyAlignment="1">
      <alignment vertical="center"/>
    </xf>
    <xf numFmtId="37" fontId="15" fillId="0" borderId="0" xfId="0" applyNumberFormat="1" applyFont="1" applyAlignment="1">
      <alignment horizontal="center" vertical="center"/>
    </xf>
    <xf numFmtId="37" fontId="17" fillId="0" borderId="0" xfId="0" applyNumberFormat="1" applyFont="1" applyAlignment="1">
      <alignment horizontal="right" vertical="center"/>
    </xf>
    <xf numFmtId="0" fontId="15" fillId="0" borderId="0" xfId="0" applyFont="1" applyAlignment="1">
      <alignment vertical="center"/>
    </xf>
    <xf numFmtId="0" fontId="8" fillId="0" borderId="0" xfId="0" applyFont="1" applyAlignment="1">
      <alignment horizontal="left" vertical="center" indent="4"/>
    </xf>
    <xf numFmtId="41" fontId="9" fillId="0" borderId="7" xfId="0" applyNumberFormat="1" applyFont="1" applyBorder="1" applyAlignment="1">
      <alignment horizontal="right" vertical="center"/>
    </xf>
    <xf numFmtId="0" fontId="9" fillId="0" borderId="0" xfId="0" applyFont="1" applyAlignment="1">
      <alignment horizontal="left" vertical="center" indent="4"/>
    </xf>
    <xf numFmtId="0" fontId="9" fillId="0" borderId="0" xfId="0" applyFont="1" applyAlignment="1">
      <alignment horizontal="left" vertical="center" wrapText="1" indent="2"/>
    </xf>
    <xf numFmtId="0" fontId="9" fillId="0" borderId="0" xfId="0" applyFont="1" applyAlignment="1">
      <alignment horizontal="left" vertical="center" indent="3"/>
    </xf>
    <xf numFmtId="174" fontId="9" fillId="0" borderId="0" xfId="0" applyNumberFormat="1" applyFont="1" applyAlignment="1">
      <alignment horizontal="center" vertical="center"/>
    </xf>
    <xf numFmtId="41" fontId="12" fillId="0" borderId="7" xfId="0" applyNumberFormat="1" applyFont="1" applyBorder="1" applyAlignment="1">
      <alignment horizontal="right" vertical="center"/>
    </xf>
    <xf numFmtId="37" fontId="15" fillId="0" borderId="0" xfId="0" applyNumberFormat="1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41" fontId="9" fillId="0" borderId="0" xfId="0" applyNumberFormat="1" applyFont="1" applyAlignment="1">
      <alignment horizontal="center" vertical="center"/>
    </xf>
    <xf numFmtId="172" fontId="9" fillId="0" borderId="0" xfId="0" applyNumberFormat="1" applyFont="1" applyAlignment="1">
      <alignment horizontal="center" vertical="center"/>
    </xf>
    <xf numFmtId="169" fontId="9" fillId="0" borderId="0" xfId="2" applyNumberFormat="1" applyFont="1" applyFill="1" applyAlignment="1">
      <alignment horizontal="center" vertical="center"/>
    </xf>
    <xf numFmtId="41" fontId="12" fillId="0" borderId="7" xfId="0" applyNumberFormat="1" applyFont="1" applyBorder="1" applyAlignment="1">
      <alignment horizontal="center" vertical="center"/>
    </xf>
    <xf numFmtId="41" fontId="12" fillId="0" borderId="3" xfId="0" applyNumberFormat="1" applyFont="1" applyBorder="1" applyAlignment="1">
      <alignment horizontal="center" vertical="center"/>
    </xf>
    <xf numFmtId="37" fontId="13" fillId="0" borderId="0" xfId="0" applyNumberFormat="1" applyFont="1" applyAlignment="1">
      <alignment horizontal="center" vertical="center"/>
    </xf>
    <xf numFmtId="41" fontId="12" fillId="0" borderId="6" xfId="0" applyNumberFormat="1" applyFont="1" applyBorder="1" applyAlignment="1">
      <alignment horizontal="center" vertical="center"/>
    </xf>
    <xf numFmtId="41" fontId="14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left" vertical="center" indent="1"/>
    </xf>
    <xf numFmtId="41" fontId="12" fillId="0" borderId="5" xfId="0" applyNumberFormat="1" applyFont="1" applyBorder="1" applyAlignment="1">
      <alignment horizontal="center" vertical="center"/>
    </xf>
    <xf numFmtId="168" fontId="12" fillId="0" borderId="0" xfId="0" applyNumberFormat="1" applyFont="1" applyAlignment="1">
      <alignment horizontal="right" vertical="center"/>
    </xf>
    <xf numFmtId="173" fontId="9" fillId="0" borderId="0" xfId="13" applyNumberFormat="1" applyFont="1" applyAlignment="1">
      <alignment vertical="center"/>
    </xf>
    <xf numFmtId="171" fontId="9" fillId="0" borderId="0" xfId="13" applyNumberFormat="1" applyFont="1" applyAlignment="1">
      <alignment vertical="center"/>
    </xf>
    <xf numFmtId="173" fontId="9" fillId="0" borderId="3" xfId="13" applyNumberFormat="1" applyFont="1" applyBorder="1" applyAlignment="1">
      <alignment vertical="center"/>
    </xf>
    <xf numFmtId="41" fontId="9" fillId="0" borderId="3" xfId="13" applyNumberFormat="1" applyFont="1" applyBorder="1" applyAlignment="1">
      <alignment vertical="center"/>
    </xf>
    <xf numFmtId="169" fontId="9" fillId="0" borderId="0" xfId="2" applyNumberFormat="1" applyFont="1" applyFill="1" applyBorder="1" applyAlignment="1">
      <alignment vertical="center"/>
    </xf>
    <xf numFmtId="169" fontId="9" fillId="0" borderId="0" xfId="2" applyNumberFormat="1" applyFont="1" applyFill="1" applyAlignment="1">
      <alignment vertical="center"/>
    </xf>
    <xf numFmtId="0" fontId="9" fillId="0" borderId="0" xfId="13" applyFont="1" applyAlignment="1">
      <alignment horizontal="left" vertical="center"/>
    </xf>
    <xf numFmtId="37" fontId="8" fillId="0" borderId="0" xfId="0" quotePrefix="1" applyNumberFormat="1" applyFont="1" applyAlignment="1">
      <alignment horizontal="left" vertical="center"/>
    </xf>
    <xf numFmtId="37" fontId="9" fillId="0" borderId="0" xfId="0" quotePrefix="1" applyNumberFormat="1" applyFont="1" applyAlignment="1">
      <alignment horizontal="left" vertical="center"/>
    </xf>
    <xf numFmtId="37" fontId="9" fillId="0" borderId="0" xfId="0" quotePrefix="1" applyNumberFormat="1" applyFont="1" applyAlignment="1">
      <alignment horizontal="left" vertical="center" indent="1"/>
    </xf>
    <xf numFmtId="172" fontId="12" fillId="0" borderId="0" xfId="0" applyNumberFormat="1" applyFont="1" applyAlignment="1">
      <alignment horizontal="right" vertical="center"/>
    </xf>
    <xf numFmtId="37" fontId="9" fillId="0" borderId="0" xfId="0" applyNumberFormat="1" applyFont="1" applyAlignment="1">
      <alignment horizontal="left" vertical="center" indent="2"/>
    </xf>
    <xf numFmtId="169" fontId="12" fillId="0" borderId="0" xfId="2" applyNumberFormat="1" applyFont="1" applyFill="1" applyAlignment="1">
      <alignment horizontal="right" vertical="center"/>
    </xf>
    <xf numFmtId="37" fontId="12" fillId="0" borderId="0" xfId="0" applyNumberFormat="1" applyFont="1" applyAlignment="1">
      <alignment horizontal="right" vertical="center"/>
    </xf>
    <xf numFmtId="37" fontId="12" fillId="0" borderId="0" xfId="0" applyNumberFormat="1" applyFont="1" applyAlignment="1">
      <alignment vertical="center"/>
    </xf>
    <xf numFmtId="37" fontId="8" fillId="0" borderId="0" xfId="0" applyNumberFormat="1" applyFont="1" applyAlignment="1">
      <alignment horizontal="left" vertical="center"/>
    </xf>
    <xf numFmtId="171" fontId="9" fillId="0" borderId="0" xfId="2" applyNumberFormat="1" applyFont="1" applyFill="1" applyBorder="1" applyAlignment="1">
      <alignment vertical="center"/>
    </xf>
    <xf numFmtId="175" fontId="9" fillId="0" borderId="0" xfId="2" applyNumberFormat="1" applyFont="1" applyBorder="1" applyAlignment="1">
      <alignment vertical="center"/>
    </xf>
    <xf numFmtId="173" fontId="12" fillId="0" borderId="0" xfId="0" applyNumberFormat="1" applyFont="1" applyAlignment="1">
      <alignment horizontal="right" vertical="center"/>
    </xf>
    <xf numFmtId="171" fontId="9" fillId="0" borderId="0" xfId="13" applyNumberFormat="1" applyFont="1" applyAlignment="1">
      <alignment horizontal="center" vertical="center"/>
    </xf>
    <xf numFmtId="37" fontId="9" fillId="0" borderId="0" xfId="0" quotePrefix="1" applyNumberFormat="1" applyFont="1" applyAlignment="1">
      <alignment horizontal="center" vertical="center"/>
    </xf>
    <xf numFmtId="172" fontId="12" fillId="0" borderId="0" xfId="0" applyNumberFormat="1" applyFont="1" applyAlignment="1">
      <alignment horizontal="center" vertical="center"/>
    </xf>
    <xf numFmtId="171" fontId="9" fillId="0" borderId="3" xfId="2" applyNumberFormat="1" applyFont="1" applyBorder="1" applyAlignment="1">
      <alignment vertical="center"/>
    </xf>
    <xf numFmtId="41" fontId="9" fillId="0" borderId="3" xfId="2" applyNumberFormat="1" applyFont="1" applyBorder="1" applyAlignment="1">
      <alignment vertical="center"/>
    </xf>
    <xf numFmtId="171" fontId="9" fillId="0" borderId="3" xfId="2" applyNumberFormat="1" applyFont="1" applyFill="1" applyBorder="1" applyAlignment="1">
      <alignment vertical="center"/>
    </xf>
    <xf numFmtId="171" fontId="9" fillId="0" borderId="3" xfId="13" applyNumberFormat="1" applyFont="1" applyBorder="1" applyAlignment="1">
      <alignment horizontal="center" vertical="center"/>
    </xf>
    <xf numFmtId="37" fontId="12" fillId="0" borderId="0" xfId="0" applyNumberFormat="1" applyFont="1" applyAlignment="1">
      <alignment horizontal="center" vertical="center"/>
    </xf>
    <xf numFmtId="37" fontId="12" fillId="0" borderId="7" xfId="0" applyNumberFormat="1" applyFont="1" applyBorder="1" applyAlignment="1">
      <alignment horizontal="center" vertical="center"/>
    </xf>
    <xf numFmtId="0" fontId="9" fillId="0" borderId="0" xfId="1" applyFont="1" applyAlignment="1">
      <alignment vertical="center"/>
    </xf>
    <xf numFmtId="0" fontId="8" fillId="0" borderId="0" xfId="0" quotePrefix="1" applyFont="1" applyAlignment="1">
      <alignment horizontal="left" vertical="center" indent="1"/>
    </xf>
    <xf numFmtId="168" fontId="12" fillId="0" borderId="4" xfId="0" applyNumberFormat="1" applyFont="1" applyBorder="1" applyAlignment="1">
      <alignment horizontal="right" vertical="center"/>
    </xf>
    <xf numFmtId="169" fontId="9" fillId="0" borderId="3" xfId="2" applyNumberFormat="1" applyFont="1" applyBorder="1" applyAlignment="1">
      <alignment horizontal="center" vertical="center"/>
    </xf>
    <xf numFmtId="169" fontId="12" fillId="0" borderId="0" xfId="2" applyNumberFormat="1" applyFont="1" applyAlignment="1">
      <alignment horizontal="right" vertical="center"/>
    </xf>
    <xf numFmtId="169" fontId="12" fillId="0" borderId="0" xfId="2" applyNumberFormat="1" applyFont="1" applyAlignment="1">
      <alignment horizontal="center" vertical="center"/>
    </xf>
    <xf numFmtId="171" fontId="9" fillId="0" borderId="6" xfId="2" applyNumberFormat="1" applyFont="1" applyFill="1" applyBorder="1" applyAlignment="1">
      <alignment vertical="center"/>
    </xf>
    <xf numFmtId="37" fontId="15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37" fontId="15" fillId="0" borderId="3" xfId="0" applyNumberFormat="1" applyFont="1" applyBorder="1" applyAlignment="1">
      <alignment horizontal="right" vertical="center"/>
    </xf>
    <xf numFmtId="37" fontId="18" fillId="0" borderId="3" xfId="0" applyNumberFormat="1" applyFont="1" applyBorder="1" applyAlignment="1">
      <alignment horizontal="right" vertical="center"/>
    </xf>
    <xf numFmtId="37" fontId="15" fillId="0" borderId="0" xfId="15" applyNumberFormat="1" applyFont="1" applyAlignment="1">
      <alignment horizontal="center" vertical="center"/>
    </xf>
    <xf numFmtId="0" fontId="9" fillId="0" borderId="0" xfId="13" applyFont="1" applyAlignment="1">
      <alignment vertical="center"/>
    </xf>
    <xf numFmtId="0" fontId="8" fillId="0" borderId="3" xfId="13" applyFont="1" applyBorder="1" applyAlignment="1">
      <alignment horizontal="center" vertical="center"/>
    </xf>
    <xf numFmtId="169" fontId="8" fillId="0" borderId="3" xfId="13" applyNumberFormat="1" applyFont="1" applyBorder="1" applyAlignment="1">
      <alignment horizontal="center" vertical="center"/>
    </xf>
    <xf numFmtId="0" fontId="15" fillId="0" borderId="0" xfId="13" applyFont="1" applyAlignment="1">
      <alignment horizontal="center" vertical="center"/>
    </xf>
    <xf numFmtId="0" fontId="8" fillId="0" borderId="0" xfId="13" applyFont="1" applyAlignment="1">
      <alignment horizontal="center" vertical="center"/>
    </xf>
    <xf numFmtId="0" fontId="15" fillId="0" borderId="3" xfId="13" applyFont="1" applyBorder="1" applyAlignment="1">
      <alignment horizontal="right" vertical="center"/>
    </xf>
    <xf numFmtId="37" fontId="8" fillId="0" borderId="0" xfId="13" applyNumberFormat="1" applyFont="1" applyAlignment="1">
      <alignment horizontal="center" vertical="center"/>
    </xf>
    <xf numFmtId="0" fontId="8" fillId="0" borderId="0" xfId="12" applyFont="1" applyAlignment="1">
      <alignment horizontal="center" vertical="center"/>
    </xf>
    <xf numFmtId="37" fontId="9" fillId="0" borderId="0" xfId="0" applyNumberFormat="1" applyFont="1" applyAlignment="1">
      <alignment vertical="center"/>
    </xf>
  </cellXfs>
  <cellStyles count="19">
    <cellStyle name="0,0_x000d__x000a_NA_x000d__x000a_" xfId="1" xr:uid="{00000000-0005-0000-0000-000000000000}"/>
    <cellStyle name="Comma" xfId="2" builtinId="3"/>
    <cellStyle name="Comma 2" xfId="3" xr:uid="{00000000-0005-0000-0000-000002000000}"/>
    <cellStyle name="Comma 3" xfId="4" xr:uid="{00000000-0005-0000-0000-000003000000}"/>
    <cellStyle name="comma zerodec" xfId="5" xr:uid="{00000000-0005-0000-0000-000004000000}"/>
    <cellStyle name="Currency1" xfId="6" xr:uid="{00000000-0005-0000-0000-000005000000}"/>
    <cellStyle name="Dollar (zero dec)" xfId="7" xr:uid="{00000000-0005-0000-0000-000006000000}"/>
    <cellStyle name="Grey" xfId="8" xr:uid="{00000000-0005-0000-0000-000007000000}"/>
    <cellStyle name="Input [yellow]" xfId="9" xr:uid="{00000000-0005-0000-0000-000008000000}"/>
    <cellStyle name="no dec" xfId="10" xr:uid="{00000000-0005-0000-0000-000009000000}"/>
    <cellStyle name="Normal" xfId="0" builtinId="0"/>
    <cellStyle name="Normal - Style1" xfId="11" xr:uid="{00000000-0005-0000-0000-00000B000000}"/>
    <cellStyle name="Normal 2" xfId="12" xr:uid="{00000000-0005-0000-0000-00000C000000}"/>
    <cellStyle name="Normal 3" xfId="13" xr:uid="{00000000-0005-0000-0000-00000D000000}"/>
    <cellStyle name="Normal 4" xfId="14" xr:uid="{00000000-0005-0000-0000-00000E000000}"/>
    <cellStyle name="Normal 9" xfId="15" xr:uid="{00000000-0005-0000-0000-00000F000000}"/>
    <cellStyle name="Normal_BS'000" xfId="16" xr:uid="{00000000-0005-0000-0000-000010000000}"/>
    <cellStyle name="Percent [2]" xfId="17" xr:uid="{00000000-0005-0000-0000-000011000000}"/>
    <cellStyle name="Quantity" xfId="18" xr:uid="{00000000-0005-0000-0000-00001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12">
          <a:extLst>
            <a:ext uri="{FF2B5EF4-FFF2-40B4-BE49-F238E27FC236}">
              <a16:creationId xmlns:a16="http://schemas.microsoft.com/office/drawing/2014/main" id="{AFB4C151-AFC4-F9F9-FCC4-A34AFE49880E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RatanaKosin"/>
            </a:rPr>
            <a:t>REGIONAL CONTAINER LINE (H.K.)  LIMITED</a:t>
          </a:r>
        </a:p>
        <a:p>
          <a:pPr algn="ctr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RatanaKosin"/>
            </a:rPr>
            <a:t>PROJECTED STATEMENTS OF EARNINGS AND RETAINED EARNINGS</a:t>
          </a:r>
        </a:p>
        <a:p>
          <a:pPr algn="ctr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RatanaKosin"/>
            </a:rPr>
            <a:t> FOR THE YEARS ENDING 31st DECEMBER</a:t>
          </a:r>
        </a:p>
        <a:p>
          <a:pPr algn="ctr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RatanaKosin"/>
            </a:rPr>
            <a:t>(THOUSAND BAHT)</a:t>
          </a:r>
        </a:p>
        <a:p>
          <a:pPr algn="ctr" rtl="0">
            <a:defRPr sz="1000"/>
          </a:pPr>
          <a:endParaRPr lang="en-US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36" name="Text 12">
          <a:extLst>
            <a:ext uri="{FF2B5EF4-FFF2-40B4-BE49-F238E27FC236}">
              <a16:creationId xmlns:a16="http://schemas.microsoft.com/office/drawing/2014/main" id="{997552EA-6168-9F7E-559F-355807F90983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RatanaKosin"/>
            </a:rPr>
            <a:t>REGIONAL CONTAINER LINE (H.K.)  LIMITED</a:t>
          </a:r>
        </a:p>
        <a:p>
          <a:pPr algn="ctr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RatanaKosin"/>
            </a:rPr>
            <a:t>PROJECTED STATEMENTS OF EARNINGS AND RETAINED EARNINGS</a:t>
          </a:r>
        </a:p>
        <a:p>
          <a:pPr algn="ctr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RatanaKosin"/>
            </a:rPr>
            <a:t> FOR THE YEARS ENDING 31st DECEMBER</a:t>
          </a:r>
        </a:p>
        <a:p>
          <a:pPr algn="ctr" rtl="0">
            <a:defRPr sz="1000"/>
          </a:pPr>
          <a:r>
            <a:rPr lang="en-US" sz="1600" b="0" i="0" u="none" strike="noStrike" baseline="0">
              <a:solidFill>
                <a:srgbClr val="000000"/>
              </a:solidFill>
              <a:latin typeface="RatanaKosin"/>
            </a:rPr>
            <a:t>(THOUSAND BAHT)</a:t>
          </a:r>
        </a:p>
        <a:p>
          <a:pPr algn="ctr" rtl="0">
            <a:defRPr sz="1000"/>
          </a:pPr>
          <a:endParaRPr lang="en-US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ColWidth="8.6328125" defaultRowHeight="12.5"/>
  <sheetData/>
  <phoneticPr fontId="0" type="noConversion"/>
  <pageMargins left="0.75" right="0.75" top="1" bottom="1" header="0.5" footer="0.5"/>
  <pageSetup paperSize="9" orientation="portrait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8.6328125" defaultRowHeight="12.5"/>
  <sheetData/>
  <phoneticPr fontId="0" type="noConversion"/>
  <pageMargins left="0.75" right="0.75" top="1" bottom="1" header="0.5" footer="0.5"/>
  <pageSetup paperSize="9" orientation="portrait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</sheetPr>
  <dimension ref="A1:J113"/>
  <sheetViews>
    <sheetView topLeftCell="A10" zoomScale="70" zoomScaleNormal="70" zoomScaleSheetLayoutView="100" workbookViewId="0">
      <selection activeCell="A18" sqref="A18"/>
    </sheetView>
  </sheetViews>
  <sheetFormatPr defaultColWidth="10.6328125" defaultRowHeight="24" customHeight="1"/>
  <cols>
    <col min="1" max="1" width="45.54296875" style="12" customWidth="1"/>
    <col min="2" max="2" width="8.6328125" style="12" customWidth="1"/>
    <col min="3" max="3" width="0.81640625" style="12" customWidth="1"/>
    <col min="4" max="4" width="13.6328125" style="12" customWidth="1"/>
    <col min="5" max="5" width="0.81640625" style="12" customWidth="1"/>
    <col min="6" max="6" width="13.6328125" style="12" customWidth="1"/>
    <col min="7" max="7" width="0.81640625" style="12" customWidth="1"/>
    <col min="8" max="8" width="13.6328125" style="12" customWidth="1"/>
    <col min="9" max="9" width="0.81640625" style="12" customWidth="1"/>
    <col min="10" max="10" width="13.6328125" style="12" customWidth="1"/>
    <col min="11" max="11" width="9.453125" style="12" customWidth="1"/>
    <col min="12" max="12" width="14.453125" style="12" bestFit="1" customWidth="1"/>
    <col min="13" max="16384" width="10.6328125" style="12"/>
  </cols>
  <sheetData>
    <row r="1" spans="1:10" s="11" customFormat="1" ht="24" customHeight="1">
      <c r="A1" s="125" t="s">
        <v>59</v>
      </c>
      <c r="B1" s="125"/>
      <c r="C1" s="125"/>
      <c r="D1" s="125"/>
      <c r="E1" s="125"/>
      <c r="F1" s="125"/>
      <c r="G1" s="125"/>
      <c r="H1" s="125"/>
      <c r="I1" s="125"/>
      <c r="J1" s="125"/>
    </row>
    <row r="2" spans="1:10" s="11" customFormat="1" ht="24" customHeight="1">
      <c r="A2" s="125" t="s">
        <v>60</v>
      </c>
      <c r="B2" s="125"/>
      <c r="C2" s="125"/>
      <c r="D2" s="125"/>
      <c r="E2" s="125"/>
      <c r="F2" s="125"/>
      <c r="G2" s="125"/>
      <c r="H2" s="125"/>
      <c r="I2" s="125"/>
      <c r="J2" s="125"/>
    </row>
    <row r="3" spans="1:10" s="11" customFormat="1" ht="24" customHeight="1">
      <c r="A3" s="126" t="s">
        <v>162</v>
      </c>
      <c r="B3" s="126"/>
      <c r="C3" s="126"/>
      <c r="D3" s="126"/>
      <c r="E3" s="126"/>
      <c r="F3" s="126"/>
      <c r="G3" s="126"/>
      <c r="H3" s="126"/>
      <c r="I3" s="126"/>
      <c r="J3" s="126"/>
    </row>
    <row r="4" spans="1:10" s="11" customFormat="1" ht="24" customHeight="1">
      <c r="A4" s="127" t="s">
        <v>68</v>
      </c>
      <c r="B4" s="128"/>
      <c r="C4" s="128"/>
      <c r="D4" s="128"/>
      <c r="E4" s="128"/>
      <c r="F4" s="128"/>
      <c r="G4" s="128"/>
      <c r="H4" s="128"/>
      <c r="I4" s="128"/>
      <c r="J4" s="128"/>
    </row>
    <row r="5" spans="1:10" s="11" customFormat="1" ht="6" customHeight="1">
      <c r="A5" s="67"/>
      <c r="B5" s="13"/>
      <c r="C5" s="13"/>
      <c r="D5" s="13"/>
      <c r="E5" s="13"/>
      <c r="F5" s="13"/>
      <c r="G5" s="13"/>
      <c r="H5" s="13"/>
      <c r="I5" s="13"/>
      <c r="J5" s="13"/>
    </row>
    <row r="6" spans="1:10" ht="21" customHeight="1">
      <c r="B6" s="58" t="s">
        <v>84</v>
      </c>
      <c r="C6" s="57"/>
      <c r="D6" s="125" t="s">
        <v>61</v>
      </c>
      <c r="E6" s="125"/>
      <c r="F6" s="125"/>
      <c r="G6" s="66"/>
      <c r="H6" s="125" t="s">
        <v>63</v>
      </c>
      <c r="I6" s="125"/>
      <c r="J6" s="125"/>
    </row>
    <row r="7" spans="1:10" ht="21" customHeight="1">
      <c r="B7" s="57"/>
      <c r="C7" s="57"/>
      <c r="D7" s="125" t="s">
        <v>62</v>
      </c>
      <c r="E7" s="125"/>
      <c r="F7" s="125"/>
      <c r="G7" s="66"/>
      <c r="H7" s="125" t="s">
        <v>62</v>
      </c>
      <c r="I7" s="125"/>
      <c r="J7" s="125"/>
    </row>
    <row r="8" spans="1:10" ht="21" customHeight="1">
      <c r="B8" s="57"/>
      <c r="C8" s="57"/>
      <c r="D8" s="58" t="s">
        <v>118</v>
      </c>
      <c r="E8" s="58"/>
      <c r="F8" s="58" t="s">
        <v>118</v>
      </c>
      <c r="G8" s="58"/>
      <c r="H8" s="58" t="s">
        <v>118</v>
      </c>
      <c r="I8" s="58"/>
      <c r="J8" s="58" t="s">
        <v>118</v>
      </c>
    </row>
    <row r="9" spans="1:10" ht="21" customHeight="1">
      <c r="B9" s="57"/>
      <c r="C9" s="57"/>
      <c r="D9" s="58" t="s">
        <v>119</v>
      </c>
      <c r="E9" s="58"/>
      <c r="F9" s="58" t="s">
        <v>119</v>
      </c>
      <c r="G9" s="58"/>
      <c r="H9" s="58" t="s">
        <v>119</v>
      </c>
      <c r="I9" s="58"/>
      <c r="J9" s="58" t="s">
        <v>119</v>
      </c>
    </row>
    <row r="10" spans="1:10" ht="21" customHeight="1">
      <c r="C10" s="58"/>
      <c r="D10" s="42">
        <v>2024</v>
      </c>
      <c r="E10" s="43"/>
      <c r="F10" s="42">
        <v>2023</v>
      </c>
      <c r="G10" s="44"/>
      <c r="H10" s="42">
        <v>2024</v>
      </c>
      <c r="I10" s="43"/>
      <c r="J10" s="42">
        <v>2023</v>
      </c>
    </row>
    <row r="11" spans="1:10" ht="21" customHeight="1">
      <c r="A11" s="43" t="s">
        <v>64</v>
      </c>
      <c r="D11" s="25"/>
      <c r="E11" s="25"/>
      <c r="F11" s="25"/>
      <c r="G11" s="25"/>
      <c r="H11" s="25"/>
      <c r="I11" s="25"/>
      <c r="J11" s="25"/>
    </row>
    <row r="12" spans="1:10" ht="21" customHeight="1">
      <c r="A12" s="68" t="s">
        <v>65</v>
      </c>
      <c r="B12" s="59"/>
      <c r="C12" s="59"/>
      <c r="D12" s="2"/>
      <c r="E12" s="2"/>
      <c r="F12" s="2"/>
      <c r="G12" s="2"/>
      <c r="H12" s="2"/>
      <c r="I12" s="2"/>
      <c r="J12" s="2"/>
    </row>
    <row r="13" spans="1:10" ht="21" customHeight="1">
      <c r="A13" s="55" t="s">
        <v>9</v>
      </c>
      <c r="B13" s="60">
        <v>6</v>
      </c>
      <c r="C13" s="59"/>
      <c r="D13" s="2">
        <v>6601268</v>
      </c>
      <c r="E13" s="1"/>
      <c r="F13" s="2">
        <v>14443403</v>
      </c>
      <c r="G13" s="2"/>
      <c r="H13" s="1">
        <v>5999103</v>
      </c>
      <c r="I13" s="1"/>
      <c r="J13" s="1">
        <v>14041209</v>
      </c>
    </row>
    <row r="14" spans="1:10" ht="21" customHeight="1">
      <c r="A14" s="55" t="s">
        <v>107</v>
      </c>
      <c r="B14" s="60" t="s">
        <v>147</v>
      </c>
      <c r="C14" s="59"/>
      <c r="D14" s="2">
        <v>188705604</v>
      </c>
      <c r="E14" s="2"/>
      <c r="F14" s="2">
        <v>195577419</v>
      </c>
      <c r="G14" s="2"/>
      <c r="H14" s="3">
        <v>170171835</v>
      </c>
      <c r="I14" s="3"/>
      <c r="J14" s="3">
        <v>180163938</v>
      </c>
    </row>
    <row r="15" spans="1:10" ht="21" customHeight="1">
      <c r="A15" s="55" t="s">
        <v>151</v>
      </c>
      <c r="B15" s="110" t="s">
        <v>167</v>
      </c>
      <c r="C15" s="59"/>
      <c r="D15" s="2">
        <v>23062150</v>
      </c>
      <c r="E15" s="2"/>
      <c r="F15" s="2">
        <v>47996895</v>
      </c>
      <c r="G15" s="2"/>
      <c r="H15" s="3">
        <v>23062150</v>
      </c>
      <c r="I15" s="3"/>
      <c r="J15" s="3">
        <v>47996895</v>
      </c>
    </row>
    <row r="16" spans="1:10" ht="21" customHeight="1">
      <c r="A16" s="55" t="s">
        <v>26</v>
      </c>
      <c r="B16" s="60">
        <v>8</v>
      </c>
      <c r="C16" s="59"/>
      <c r="D16" s="1">
        <v>232611693</v>
      </c>
      <c r="E16" s="1"/>
      <c r="F16" s="1">
        <v>127819207</v>
      </c>
      <c r="G16" s="2"/>
      <c r="H16" s="1">
        <v>232611693</v>
      </c>
      <c r="I16" s="1"/>
      <c r="J16" s="1">
        <v>127819207</v>
      </c>
    </row>
    <row r="17" spans="1:10" ht="21" customHeight="1">
      <c r="A17" s="55" t="s">
        <v>146</v>
      </c>
      <c r="B17" s="74">
        <v>23.5</v>
      </c>
      <c r="C17" s="59"/>
      <c r="D17" s="1">
        <v>17613421</v>
      </c>
      <c r="E17" s="1"/>
      <c r="F17" s="1">
        <v>20197171</v>
      </c>
      <c r="G17" s="2"/>
      <c r="H17" s="1">
        <v>17613421</v>
      </c>
      <c r="I17" s="1"/>
      <c r="J17" s="1">
        <v>20197171</v>
      </c>
    </row>
    <row r="18" spans="1:10" ht="21" customHeight="1">
      <c r="A18" s="55" t="s">
        <v>86</v>
      </c>
      <c r="B18" s="60"/>
      <c r="C18" s="59"/>
      <c r="D18" s="1">
        <v>11526334</v>
      </c>
      <c r="E18" s="1"/>
      <c r="F18" s="1">
        <v>9910602</v>
      </c>
      <c r="G18" s="2"/>
      <c r="H18" s="1">
        <v>10636878</v>
      </c>
      <c r="I18" s="1"/>
      <c r="J18" s="1">
        <v>8396036</v>
      </c>
    </row>
    <row r="19" spans="1:10" ht="21" customHeight="1">
      <c r="A19" s="55" t="s">
        <v>87</v>
      </c>
      <c r="B19" s="60">
        <v>9</v>
      </c>
      <c r="C19" s="59"/>
      <c r="D19" s="1">
        <v>84725</v>
      </c>
      <c r="E19" s="1"/>
      <c r="F19" s="1">
        <v>1320402</v>
      </c>
      <c r="G19" s="2"/>
      <c r="H19" s="56">
        <v>0</v>
      </c>
      <c r="I19" s="1"/>
      <c r="J19" s="56">
        <v>0</v>
      </c>
    </row>
    <row r="20" spans="1:10" ht="21" customHeight="1">
      <c r="A20" s="55" t="s">
        <v>0</v>
      </c>
      <c r="B20" s="60"/>
      <c r="C20" s="59"/>
      <c r="D20" s="2">
        <v>1308940</v>
      </c>
      <c r="E20" s="2"/>
      <c r="F20" s="2">
        <v>2323477</v>
      </c>
      <c r="G20" s="2"/>
      <c r="H20" s="3">
        <v>486473</v>
      </c>
      <c r="I20" s="3"/>
      <c r="J20" s="3">
        <v>1402882</v>
      </c>
    </row>
    <row r="21" spans="1:10" ht="21" customHeight="1">
      <c r="A21" s="55" t="s">
        <v>212</v>
      </c>
      <c r="B21" s="60">
        <v>13</v>
      </c>
      <c r="C21" s="59"/>
      <c r="D21" s="2">
        <v>1662096</v>
      </c>
      <c r="E21" s="2"/>
      <c r="F21" s="56">
        <v>0</v>
      </c>
      <c r="G21" s="2"/>
      <c r="H21" s="3">
        <v>1662096</v>
      </c>
      <c r="I21" s="3"/>
      <c r="J21" s="56">
        <v>0</v>
      </c>
    </row>
    <row r="22" spans="1:10" ht="21" customHeight="1">
      <c r="A22" s="69" t="s">
        <v>17</v>
      </c>
      <c r="B22" s="60"/>
      <c r="C22" s="59"/>
      <c r="D22" s="70">
        <f>SUM(D13:D21)</f>
        <v>483176231</v>
      </c>
      <c r="E22" s="2"/>
      <c r="F22" s="70">
        <f>SUM(F13:F21)</f>
        <v>419588576</v>
      </c>
      <c r="G22" s="2"/>
      <c r="H22" s="70">
        <f>SUM(H13:H21)</f>
        <v>462243649</v>
      </c>
      <c r="I22" s="2"/>
      <c r="J22" s="70">
        <f>SUM(J13:J21)</f>
        <v>400017338</v>
      </c>
    </row>
    <row r="23" spans="1:10" ht="21" customHeight="1">
      <c r="A23" s="71"/>
      <c r="B23" s="60"/>
      <c r="C23" s="59"/>
      <c r="D23" s="2"/>
      <c r="E23" s="2"/>
      <c r="F23" s="2"/>
      <c r="G23" s="2"/>
      <c r="H23" s="2"/>
      <c r="I23" s="2"/>
      <c r="J23" s="2"/>
    </row>
    <row r="24" spans="1:10" ht="21" customHeight="1">
      <c r="A24" s="68" t="s">
        <v>66</v>
      </c>
      <c r="B24" s="60"/>
      <c r="C24" s="59"/>
      <c r="D24" s="2"/>
      <c r="E24" s="2"/>
      <c r="F24" s="2"/>
      <c r="G24" s="2"/>
      <c r="H24" s="3"/>
      <c r="I24" s="3"/>
      <c r="J24" s="3"/>
    </row>
    <row r="25" spans="1:10" ht="21" customHeight="1">
      <c r="A25" s="55" t="s">
        <v>37</v>
      </c>
      <c r="B25" s="60">
        <v>10</v>
      </c>
      <c r="C25" s="59"/>
      <c r="D25" s="3">
        <v>16501394</v>
      </c>
      <c r="E25" s="3"/>
      <c r="F25" s="3">
        <v>15441689</v>
      </c>
      <c r="G25" s="2"/>
      <c r="H25" s="1">
        <v>15000000</v>
      </c>
      <c r="I25" s="1"/>
      <c r="J25" s="1">
        <v>15441689</v>
      </c>
    </row>
    <row r="26" spans="1:10" ht="21" customHeight="1">
      <c r="A26" s="55" t="s">
        <v>130</v>
      </c>
      <c r="B26" s="60">
        <v>11</v>
      </c>
      <c r="C26" s="59"/>
      <c r="D26" s="63">
        <v>0</v>
      </c>
      <c r="E26" s="6"/>
      <c r="F26" s="63">
        <v>0</v>
      </c>
      <c r="G26" s="2"/>
      <c r="H26" s="6">
        <v>549472607</v>
      </c>
      <c r="I26" s="6"/>
      <c r="J26" s="6">
        <v>549472607</v>
      </c>
    </row>
    <row r="27" spans="1:10" ht="21" customHeight="1">
      <c r="A27" s="72" t="s">
        <v>122</v>
      </c>
      <c r="B27" s="60">
        <v>12</v>
      </c>
      <c r="C27" s="59"/>
      <c r="D27" s="6">
        <v>13548613</v>
      </c>
      <c r="E27" s="6"/>
      <c r="F27" s="6">
        <v>13701576</v>
      </c>
      <c r="G27" s="2"/>
      <c r="H27" s="6">
        <v>13548613</v>
      </c>
      <c r="I27" s="6"/>
      <c r="J27" s="6">
        <v>13701576</v>
      </c>
    </row>
    <row r="28" spans="1:10" ht="21" customHeight="1">
      <c r="A28" s="55" t="s">
        <v>27</v>
      </c>
      <c r="B28" s="60">
        <v>13</v>
      </c>
      <c r="C28" s="59"/>
      <c r="D28" s="6">
        <f>904701058-164161186</f>
        <v>740539872</v>
      </c>
      <c r="E28" s="6"/>
      <c r="F28" s="6">
        <v>743444846</v>
      </c>
      <c r="G28" s="2"/>
      <c r="H28" s="6">
        <v>157066917</v>
      </c>
      <c r="I28" s="6"/>
      <c r="J28" s="6">
        <v>167031313</v>
      </c>
    </row>
    <row r="29" spans="1:10" ht="21" hidden="1" customHeight="1">
      <c r="A29" s="72"/>
      <c r="B29" s="60"/>
      <c r="C29" s="59"/>
      <c r="D29" s="6"/>
      <c r="E29" s="6"/>
      <c r="F29" s="6"/>
      <c r="G29" s="2"/>
      <c r="H29" s="6"/>
      <c r="I29" s="6"/>
      <c r="J29" s="6"/>
    </row>
    <row r="30" spans="1:10" ht="21" customHeight="1">
      <c r="A30" s="72" t="s">
        <v>152</v>
      </c>
      <c r="B30" s="60" t="s">
        <v>138</v>
      </c>
      <c r="C30" s="59"/>
      <c r="D30" s="6">
        <v>29745899</v>
      </c>
      <c r="E30" s="6"/>
      <c r="F30" s="6">
        <v>24483532</v>
      </c>
      <c r="G30" s="2"/>
      <c r="H30" s="1">
        <v>28673870</v>
      </c>
      <c r="I30" s="1"/>
      <c r="J30" s="1">
        <v>23410778</v>
      </c>
    </row>
    <row r="31" spans="1:10" ht="21" customHeight="1">
      <c r="A31" s="55" t="s">
        <v>153</v>
      </c>
      <c r="B31" s="60">
        <v>15</v>
      </c>
      <c r="C31" s="59"/>
      <c r="D31" s="6">
        <v>36974999</v>
      </c>
      <c r="E31" s="6"/>
      <c r="F31" s="6">
        <v>24836497</v>
      </c>
      <c r="G31" s="2"/>
      <c r="H31" s="1">
        <v>35870209</v>
      </c>
      <c r="I31" s="1"/>
      <c r="J31" s="1">
        <v>24171428</v>
      </c>
    </row>
    <row r="32" spans="1:10" ht="21" customHeight="1">
      <c r="A32" s="55" t="s">
        <v>58</v>
      </c>
      <c r="B32" s="60">
        <v>25</v>
      </c>
      <c r="C32" s="59"/>
      <c r="D32" s="6">
        <f>6365934-328041+32832237-3220928-(32832237-3220928)+32832237</f>
        <v>38870130</v>
      </c>
      <c r="E32" s="6"/>
      <c r="F32" s="6">
        <v>39030653</v>
      </c>
      <c r="G32" s="2"/>
      <c r="H32" s="1">
        <f>35977243-328041</f>
        <v>35649202</v>
      </c>
      <c r="I32" s="1"/>
      <c r="J32" s="1">
        <v>35848161</v>
      </c>
    </row>
    <row r="33" spans="1:10" ht="21" customHeight="1">
      <c r="A33" s="55" t="s">
        <v>50</v>
      </c>
      <c r="B33" s="60"/>
      <c r="C33" s="59"/>
      <c r="D33" s="6">
        <v>21341823</v>
      </c>
      <c r="E33" s="6"/>
      <c r="F33" s="6">
        <v>20244162</v>
      </c>
      <c r="G33" s="2"/>
      <c r="H33" s="1">
        <v>21341823</v>
      </c>
      <c r="I33" s="1"/>
      <c r="J33" s="1">
        <v>20244162</v>
      </c>
    </row>
    <row r="34" spans="1:10" ht="21" customHeight="1">
      <c r="A34" s="55" t="s">
        <v>1</v>
      </c>
      <c r="B34" s="60">
        <v>16</v>
      </c>
      <c r="C34" s="59"/>
      <c r="D34" s="4">
        <f>2902186-281905</f>
        <v>2620281</v>
      </c>
      <c r="E34" s="2"/>
      <c r="F34" s="4">
        <v>10712012</v>
      </c>
      <c r="G34" s="2"/>
      <c r="H34" s="5">
        <v>2534754</v>
      </c>
      <c r="I34" s="3"/>
      <c r="J34" s="5">
        <v>10628692</v>
      </c>
    </row>
    <row r="35" spans="1:10" ht="21" customHeight="1">
      <c r="A35" s="69" t="s">
        <v>18</v>
      </c>
      <c r="B35" s="59"/>
      <c r="C35" s="59"/>
      <c r="D35" s="4">
        <f>SUM(D25:D34)</f>
        <v>900143011</v>
      </c>
      <c r="E35" s="2"/>
      <c r="F35" s="4">
        <f>SUM(F25:F34)</f>
        <v>891894967</v>
      </c>
      <c r="G35" s="2"/>
      <c r="H35" s="4">
        <f>SUM(H25:H34)</f>
        <v>859157995</v>
      </c>
      <c r="I35" s="2"/>
      <c r="J35" s="4">
        <f>SUM(J25:J34)</f>
        <v>859950406</v>
      </c>
    </row>
    <row r="36" spans="1:10" ht="21" customHeight="1" thickBot="1">
      <c r="A36" s="68" t="s">
        <v>67</v>
      </c>
      <c r="D36" s="18">
        <f>SUM(D22+D35)</f>
        <v>1383319242</v>
      </c>
      <c r="E36" s="2"/>
      <c r="F36" s="18">
        <f>SUM(F22+F35)</f>
        <v>1311483543</v>
      </c>
      <c r="G36" s="2"/>
      <c r="H36" s="18">
        <f>SUM(H22+H35)</f>
        <v>1321401644</v>
      </c>
      <c r="I36" s="2"/>
      <c r="J36" s="18">
        <f>SUM(J22+J35)</f>
        <v>1259967744</v>
      </c>
    </row>
    <row r="37" spans="1:10" ht="21" customHeight="1" thickTop="1">
      <c r="D37" s="2"/>
      <c r="E37" s="2"/>
      <c r="F37" s="2"/>
      <c r="G37" s="2"/>
      <c r="H37" s="2"/>
      <c r="I37" s="2"/>
      <c r="J37" s="2"/>
    </row>
    <row r="38" spans="1:10" ht="21" customHeight="1">
      <c r="D38" s="2"/>
      <c r="E38" s="2"/>
      <c r="F38" s="2"/>
      <c r="G38" s="2"/>
      <c r="H38" s="2"/>
      <c r="I38" s="2"/>
      <c r="J38" s="2"/>
    </row>
    <row r="39" spans="1:10" ht="21" customHeight="1">
      <c r="D39" s="2"/>
      <c r="E39" s="2"/>
      <c r="F39" s="2"/>
      <c r="G39" s="2"/>
      <c r="H39" s="2"/>
      <c r="I39" s="2"/>
      <c r="J39" s="2"/>
    </row>
    <row r="40" spans="1:10" ht="21" customHeight="1">
      <c r="D40" s="2"/>
      <c r="E40" s="2"/>
      <c r="F40" s="2"/>
      <c r="G40" s="2"/>
      <c r="H40" s="2"/>
      <c r="I40" s="2"/>
      <c r="J40" s="2"/>
    </row>
    <row r="41" spans="1:10" ht="21" customHeight="1">
      <c r="D41" s="2"/>
      <c r="E41" s="2"/>
      <c r="F41" s="2"/>
      <c r="G41" s="2"/>
      <c r="H41" s="2"/>
      <c r="I41" s="2"/>
      <c r="J41" s="2"/>
    </row>
    <row r="42" spans="1:10" ht="21" customHeight="1">
      <c r="D42" s="2"/>
      <c r="E42" s="2"/>
      <c r="F42" s="2"/>
      <c r="G42" s="2"/>
      <c r="H42" s="2"/>
      <c r="I42" s="2"/>
      <c r="J42" s="2"/>
    </row>
    <row r="43" spans="1:10" ht="21" customHeight="1">
      <c r="A43" s="12" t="s">
        <v>131</v>
      </c>
      <c r="D43" s="2"/>
      <c r="E43" s="2"/>
      <c r="F43" s="2"/>
      <c r="G43" s="2"/>
      <c r="H43" s="2"/>
      <c r="I43" s="2"/>
      <c r="J43" s="2"/>
    </row>
    <row r="44" spans="1:10" s="11" customFormat="1" ht="24" customHeight="1">
      <c r="A44" s="125" t="s">
        <v>59</v>
      </c>
      <c r="B44" s="125"/>
      <c r="C44" s="125"/>
      <c r="D44" s="125"/>
      <c r="E44" s="125"/>
      <c r="F44" s="125"/>
      <c r="G44" s="125"/>
      <c r="H44" s="125"/>
      <c r="I44" s="125"/>
      <c r="J44" s="125"/>
    </row>
    <row r="45" spans="1:10" s="11" customFormat="1" ht="24" customHeight="1">
      <c r="A45" s="125" t="s">
        <v>117</v>
      </c>
      <c r="B45" s="125"/>
      <c r="C45" s="125"/>
      <c r="D45" s="125"/>
      <c r="E45" s="125"/>
      <c r="F45" s="125"/>
      <c r="G45" s="125"/>
      <c r="H45" s="125"/>
      <c r="I45" s="125"/>
      <c r="J45" s="125"/>
    </row>
    <row r="46" spans="1:10" s="11" customFormat="1" ht="24" customHeight="1">
      <c r="A46" s="126" t="s">
        <v>162</v>
      </c>
      <c r="B46" s="126"/>
      <c r="C46" s="126"/>
      <c r="D46" s="126"/>
      <c r="E46" s="126"/>
      <c r="F46" s="126"/>
      <c r="G46" s="126"/>
      <c r="H46" s="126"/>
      <c r="I46" s="126"/>
      <c r="J46" s="126"/>
    </row>
    <row r="47" spans="1:10" s="11" customFormat="1" ht="24" customHeight="1">
      <c r="A47" s="127" t="s">
        <v>68</v>
      </c>
      <c r="B47" s="128"/>
      <c r="C47" s="128"/>
      <c r="D47" s="128"/>
      <c r="E47" s="128"/>
      <c r="F47" s="128"/>
      <c r="G47" s="128"/>
      <c r="H47" s="128"/>
      <c r="I47" s="128"/>
      <c r="J47" s="128"/>
    </row>
    <row r="48" spans="1:10" ht="6" customHeight="1">
      <c r="A48" s="67"/>
      <c r="B48" s="13"/>
      <c r="C48" s="13"/>
      <c r="D48" s="13"/>
      <c r="E48" s="13"/>
      <c r="F48" s="13"/>
      <c r="G48" s="13"/>
      <c r="H48" s="13"/>
      <c r="I48" s="13"/>
      <c r="J48" s="13"/>
    </row>
    <row r="49" spans="1:10" ht="19" customHeight="1">
      <c r="B49" s="58" t="s">
        <v>84</v>
      </c>
      <c r="C49" s="57"/>
      <c r="D49" s="125" t="s">
        <v>61</v>
      </c>
      <c r="E49" s="125"/>
      <c r="F49" s="125"/>
      <c r="G49" s="66"/>
      <c r="H49" s="125" t="s">
        <v>63</v>
      </c>
      <c r="I49" s="125"/>
      <c r="J49" s="125"/>
    </row>
    <row r="50" spans="1:10" ht="19" customHeight="1">
      <c r="B50" s="57"/>
      <c r="C50" s="57"/>
      <c r="D50" s="125" t="s">
        <v>62</v>
      </c>
      <c r="E50" s="125"/>
      <c r="F50" s="125"/>
      <c r="G50" s="66"/>
      <c r="H50" s="125" t="s">
        <v>62</v>
      </c>
      <c r="I50" s="125"/>
      <c r="J50" s="125"/>
    </row>
    <row r="51" spans="1:10" ht="19" customHeight="1">
      <c r="C51" s="58"/>
      <c r="D51" s="58" t="s">
        <v>118</v>
      </c>
      <c r="E51" s="58"/>
      <c r="F51" s="58" t="s">
        <v>118</v>
      </c>
      <c r="G51" s="58"/>
      <c r="H51" s="58" t="s">
        <v>118</v>
      </c>
      <c r="I51" s="58"/>
      <c r="J51" s="58" t="s">
        <v>118</v>
      </c>
    </row>
    <row r="52" spans="1:10" ht="19" customHeight="1">
      <c r="B52" s="58"/>
      <c r="C52" s="58"/>
      <c r="D52" s="58" t="s">
        <v>119</v>
      </c>
      <c r="E52" s="58"/>
      <c r="F52" s="58" t="s">
        <v>119</v>
      </c>
      <c r="G52" s="58"/>
      <c r="H52" s="58" t="s">
        <v>119</v>
      </c>
      <c r="I52" s="58"/>
      <c r="J52" s="58" t="s">
        <v>119</v>
      </c>
    </row>
    <row r="53" spans="1:10" ht="19" customHeight="1">
      <c r="A53" s="66" t="s">
        <v>69</v>
      </c>
      <c r="B53" s="61"/>
      <c r="C53" s="61"/>
      <c r="D53" s="42">
        <v>2024</v>
      </c>
      <c r="E53" s="43"/>
      <c r="F53" s="42">
        <v>2023</v>
      </c>
      <c r="G53" s="44"/>
      <c r="H53" s="42">
        <v>2024</v>
      </c>
      <c r="I53" s="43"/>
      <c r="J53" s="42">
        <v>2023</v>
      </c>
    </row>
    <row r="54" spans="1:10" ht="19" customHeight="1">
      <c r="A54" s="68" t="s">
        <v>70</v>
      </c>
    </row>
    <row r="55" spans="1:10" ht="19" customHeight="1">
      <c r="A55" s="55" t="s">
        <v>154</v>
      </c>
    </row>
    <row r="56" spans="1:10" ht="19" customHeight="1">
      <c r="A56" s="73" t="s">
        <v>136</v>
      </c>
      <c r="B56" s="74">
        <v>17.100000000000001</v>
      </c>
      <c r="D56" s="2">
        <v>127004172</v>
      </c>
      <c r="E56" s="2"/>
      <c r="F56" s="2">
        <v>105000000</v>
      </c>
      <c r="G56" s="2"/>
      <c r="H56" s="2">
        <v>127004172</v>
      </c>
      <c r="I56" s="2"/>
      <c r="J56" s="2">
        <v>105000000</v>
      </c>
    </row>
    <row r="57" spans="1:10" ht="19" customHeight="1">
      <c r="A57" s="55" t="s">
        <v>108</v>
      </c>
      <c r="B57" s="60" t="s">
        <v>148</v>
      </c>
      <c r="D57" s="2">
        <v>222784295</v>
      </c>
      <c r="E57" s="2"/>
      <c r="F57" s="2">
        <v>174764034</v>
      </c>
      <c r="G57" s="2"/>
      <c r="H57" s="2">
        <v>221392907</v>
      </c>
      <c r="I57" s="2"/>
      <c r="J57" s="2">
        <v>170404636</v>
      </c>
    </row>
    <row r="58" spans="1:10" ht="19" customHeight="1">
      <c r="A58" s="55" t="s">
        <v>149</v>
      </c>
      <c r="B58" s="110" t="s">
        <v>167</v>
      </c>
      <c r="D58" s="2">
        <v>4256868</v>
      </c>
      <c r="E58" s="2"/>
      <c r="F58" s="2">
        <v>18350754</v>
      </c>
      <c r="G58" s="2"/>
      <c r="H58" s="2">
        <v>4256868</v>
      </c>
      <c r="I58" s="2"/>
      <c r="J58" s="2">
        <v>18350754</v>
      </c>
    </row>
    <row r="59" spans="1:10" ht="19" customHeight="1">
      <c r="A59" s="55" t="s">
        <v>170</v>
      </c>
      <c r="B59" s="110"/>
      <c r="D59" s="2"/>
      <c r="E59" s="2"/>
      <c r="F59" s="2"/>
      <c r="G59" s="2"/>
      <c r="H59" s="2"/>
      <c r="I59" s="2"/>
      <c r="J59" s="2"/>
    </row>
    <row r="60" spans="1:10" ht="19" customHeight="1">
      <c r="A60" s="73" t="s">
        <v>136</v>
      </c>
      <c r="B60" s="110">
        <v>19</v>
      </c>
      <c r="D60" s="2">
        <f>6907603-45714</f>
        <v>6861889</v>
      </c>
      <c r="E60" s="2"/>
      <c r="F60" s="56">
        <v>0</v>
      </c>
      <c r="G60" s="2"/>
      <c r="H60" s="56">
        <v>0</v>
      </c>
      <c r="I60" s="2"/>
      <c r="J60" s="56">
        <v>0</v>
      </c>
    </row>
    <row r="61" spans="1:10" ht="19" customHeight="1">
      <c r="A61" s="55" t="s">
        <v>88</v>
      </c>
      <c r="B61" s="110">
        <v>20</v>
      </c>
      <c r="D61" s="2">
        <v>5912510</v>
      </c>
      <c r="E61" s="2"/>
      <c r="F61" s="2">
        <v>7418549</v>
      </c>
      <c r="G61" s="2"/>
      <c r="H61" s="2">
        <v>5661643</v>
      </c>
      <c r="I61" s="2"/>
      <c r="J61" s="2">
        <v>7170013</v>
      </c>
    </row>
    <row r="62" spans="1:10" ht="19" customHeight="1">
      <c r="A62" s="55" t="s">
        <v>137</v>
      </c>
      <c r="B62" s="74" t="s">
        <v>150</v>
      </c>
      <c r="D62" s="56">
        <v>0</v>
      </c>
      <c r="E62" s="2"/>
      <c r="F62" s="56">
        <v>0</v>
      </c>
      <c r="G62" s="2"/>
      <c r="H62" s="2">
        <v>47000000</v>
      </c>
      <c r="I62" s="2"/>
      <c r="J62" s="56">
        <v>0</v>
      </c>
    </row>
    <row r="63" spans="1:10" ht="19" hidden="1" customHeight="1">
      <c r="A63" s="55" t="s">
        <v>143</v>
      </c>
      <c r="B63" s="74"/>
      <c r="D63" s="56"/>
      <c r="E63" s="2"/>
      <c r="F63" s="56">
        <v>0</v>
      </c>
      <c r="G63" s="2"/>
      <c r="H63" s="56"/>
      <c r="I63" s="2"/>
      <c r="J63" s="56">
        <v>0</v>
      </c>
    </row>
    <row r="64" spans="1:10" ht="19" customHeight="1">
      <c r="A64" s="55" t="s">
        <v>10</v>
      </c>
      <c r="B64" s="60"/>
      <c r="C64" s="59"/>
      <c r="D64" s="5">
        <v>31673187</v>
      </c>
      <c r="E64" s="3"/>
      <c r="F64" s="5">
        <v>28716651</v>
      </c>
      <c r="G64" s="3"/>
      <c r="H64" s="5">
        <v>30521879</v>
      </c>
      <c r="I64" s="3"/>
      <c r="J64" s="5">
        <v>27770156</v>
      </c>
    </row>
    <row r="65" spans="1:10" ht="19" customHeight="1">
      <c r="A65" s="69" t="s">
        <v>2</v>
      </c>
      <c r="B65" s="60"/>
      <c r="C65" s="59"/>
      <c r="D65" s="75">
        <f>SUM(D56:D64)</f>
        <v>398492921</v>
      </c>
      <c r="E65" s="3"/>
      <c r="F65" s="75">
        <f>SUM(F56:F64)</f>
        <v>334249988</v>
      </c>
      <c r="G65" s="3"/>
      <c r="H65" s="75">
        <f>SUM(H56:H64)</f>
        <v>435837469</v>
      </c>
      <c r="I65" s="3"/>
      <c r="J65" s="75">
        <f>SUM(J56:J64)</f>
        <v>328695559</v>
      </c>
    </row>
    <row r="66" spans="1:10" ht="10" customHeight="1">
      <c r="A66" s="71"/>
      <c r="B66" s="60"/>
      <c r="C66" s="59"/>
      <c r="D66" s="3"/>
      <c r="E66" s="3"/>
      <c r="F66" s="3"/>
      <c r="G66" s="3"/>
      <c r="H66" s="3"/>
      <c r="I66" s="3"/>
      <c r="J66" s="3"/>
    </row>
    <row r="67" spans="1:10" ht="19" customHeight="1">
      <c r="A67" s="68" t="s">
        <v>71</v>
      </c>
      <c r="B67" s="60"/>
      <c r="C67" s="59"/>
      <c r="D67" s="3"/>
      <c r="E67" s="3"/>
      <c r="F67" s="3"/>
      <c r="G67" s="3"/>
      <c r="H67" s="3"/>
      <c r="I67" s="3"/>
      <c r="J67" s="3"/>
    </row>
    <row r="68" spans="1:10" ht="19" customHeight="1">
      <c r="A68" s="55" t="s">
        <v>171</v>
      </c>
      <c r="B68" s="60"/>
      <c r="C68" s="59"/>
      <c r="D68" s="3"/>
      <c r="E68" s="3"/>
      <c r="F68" s="3"/>
      <c r="G68" s="3"/>
      <c r="H68" s="3"/>
      <c r="I68" s="3"/>
      <c r="J68" s="3"/>
    </row>
    <row r="69" spans="1:10" ht="19" customHeight="1">
      <c r="A69" s="73" t="s">
        <v>172</v>
      </c>
      <c r="B69" s="60">
        <v>19</v>
      </c>
      <c r="C69" s="59"/>
      <c r="D69" s="3">
        <f>35689280-236191</f>
        <v>35453089</v>
      </c>
      <c r="E69" s="3"/>
      <c r="F69" s="56">
        <v>0</v>
      </c>
      <c r="G69" s="3"/>
      <c r="H69" s="56">
        <v>0</v>
      </c>
      <c r="I69" s="3"/>
      <c r="J69" s="56">
        <v>0</v>
      </c>
    </row>
    <row r="70" spans="1:10" ht="19" customHeight="1">
      <c r="A70" s="55" t="s">
        <v>89</v>
      </c>
      <c r="B70" s="60" t="s">
        <v>168</v>
      </c>
      <c r="C70" s="59"/>
      <c r="D70" s="3">
        <v>24236027</v>
      </c>
      <c r="E70" s="3"/>
      <c r="F70" s="3">
        <v>17860499</v>
      </c>
      <c r="G70" s="3"/>
      <c r="H70" s="3">
        <v>23379454</v>
      </c>
      <c r="I70" s="3"/>
      <c r="J70" s="3">
        <v>17006801</v>
      </c>
    </row>
    <row r="71" spans="1:10" ht="19" hidden="1" customHeight="1">
      <c r="A71" s="55" t="s">
        <v>213</v>
      </c>
      <c r="B71" s="60">
        <v>25</v>
      </c>
      <c r="C71" s="59"/>
      <c r="D71" s="3"/>
      <c r="E71" s="3"/>
      <c r="F71" s="56">
        <v>0</v>
      </c>
      <c r="G71" s="3"/>
      <c r="H71" s="56">
        <v>0</v>
      </c>
      <c r="I71" s="3"/>
      <c r="J71" s="56">
        <v>0</v>
      </c>
    </row>
    <row r="72" spans="1:10" ht="19" customHeight="1">
      <c r="A72" s="55" t="s">
        <v>28</v>
      </c>
      <c r="B72" s="60">
        <v>21</v>
      </c>
      <c r="C72" s="59"/>
      <c r="D72" s="3">
        <v>58250294</v>
      </c>
      <c r="E72" s="3"/>
      <c r="F72" s="3">
        <v>58779094</v>
      </c>
      <c r="G72" s="3"/>
      <c r="H72" s="3">
        <v>56610563</v>
      </c>
      <c r="I72" s="3"/>
      <c r="J72" s="3">
        <v>57029799</v>
      </c>
    </row>
    <row r="73" spans="1:10" ht="19" customHeight="1">
      <c r="A73" s="69" t="s">
        <v>16</v>
      </c>
      <c r="B73" s="59"/>
      <c r="C73" s="59"/>
      <c r="D73" s="75">
        <f>SUM(D69:D72)</f>
        <v>117939410</v>
      </c>
      <c r="E73" s="3"/>
      <c r="F73" s="75">
        <f>SUM(F69:F72)</f>
        <v>76639593</v>
      </c>
      <c r="G73" s="3"/>
      <c r="H73" s="75">
        <f>SUM(H69:H72)</f>
        <v>79990017</v>
      </c>
      <c r="I73" s="3"/>
      <c r="J73" s="75">
        <f>SUM(J69:J72)</f>
        <v>74036600</v>
      </c>
    </row>
    <row r="74" spans="1:10" ht="19" customHeight="1">
      <c r="A74" s="68" t="s">
        <v>72</v>
      </c>
      <c r="B74" s="59"/>
      <c r="C74" s="59"/>
      <c r="D74" s="75">
        <f>SUM(D65,D73)</f>
        <v>516432331</v>
      </c>
      <c r="E74" s="3"/>
      <c r="F74" s="75">
        <f>SUM(F65,F73)</f>
        <v>410889581</v>
      </c>
      <c r="G74" s="3"/>
      <c r="H74" s="75">
        <f>SUM(H65,H73)</f>
        <v>515827486</v>
      </c>
      <c r="I74" s="3"/>
      <c r="J74" s="75">
        <f>SUM(J65,J73)</f>
        <v>402732159</v>
      </c>
    </row>
    <row r="75" spans="1:10" ht="10" customHeight="1">
      <c r="B75" s="58"/>
      <c r="C75" s="58"/>
      <c r="D75" s="58"/>
      <c r="E75" s="58"/>
      <c r="F75" s="58"/>
      <c r="G75" s="58"/>
      <c r="H75" s="58"/>
      <c r="I75" s="58"/>
      <c r="J75" s="58"/>
    </row>
    <row r="76" spans="1:10" ht="19" customHeight="1">
      <c r="A76" s="68" t="s">
        <v>73</v>
      </c>
      <c r="D76" s="8"/>
      <c r="E76" s="8"/>
      <c r="F76" s="8"/>
      <c r="G76" s="8"/>
      <c r="H76" s="8"/>
      <c r="I76" s="8"/>
      <c r="J76" s="8"/>
    </row>
    <row r="77" spans="1:10" ht="19" customHeight="1">
      <c r="A77" s="25" t="s">
        <v>11</v>
      </c>
      <c r="C77" s="59"/>
      <c r="D77" s="8"/>
      <c r="E77" s="8"/>
      <c r="F77" s="8"/>
      <c r="G77" s="8"/>
      <c r="H77" s="8"/>
      <c r="I77" s="8"/>
      <c r="J77" s="8"/>
    </row>
    <row r="78" spans="1:10" ht="19" customHeight="1">
      <c r="A78" s="55" t="s">
        <v>25</v>
      </c>
      <c r="D78" s="8"/>
      <c r="E78" s="8"/>
      <c r="F78" s="8"/>
      <c r="G78" s="8"/>
      <c r="H78" s="8"/>
      <c r="I78" s="8"/>
      <c r="J78" s="8"/>
    </row>
    <row r="79" spans="1:10" ht="19" customHeight="1" thickBot="1">
      <c r="A79" s="73" t="s">
        <v>74</v>
      </c>
      <c r="B79" s="59"/>
      <c r="D79" s="7">
        <v>300000000</v>
      </c>
      <c r="E79" s="6"/>
      <c r="F79" s="7">
        <v>300000000</v>
      </c>
      <c r="G79" s="8"/>
      <c r="H79" s="7">
        <v>300000000</v>
      </c>
      <c r="I79" s="6"/>
      <c r="J79" s="7">
        <v>300000000</v>
      </c>
    </row>
    <row r="80" spans="1:10" ht="19" customHeight="1" thickTop="1">
      <c r="A80" s="55" t="s">
        <v>24</v>
      </c>
      <c r="D80" s="8"/>
      <c r="E80" s="8"/>
      <c r="F80" s="8"/>
      <c r="G80" s="8"/>
      <c r="H80" s="8"/>
      <c r="I80" s="8"/>
      <c r="J80" s="8"/>
    </row>
    <row r="81" spans="1:10" ht="19" customHeight="1">
      <c r="A81" s="73" t="s">
        <v>74</v>
      </c>
      <c r="D81" s="8">
        <v>300000000</v>
      </c>
      <c r="E81" s="8"/>
      <c r="F81" s="8">
        <v>300000000</v>
      </c>
      <c r="G81" s="8"/>
      <c r="H81" s="1">
        <v>300000000</v>
      </c>
      <c r="I81" s="1"/>
      <c r="J81" s="1">
        <v>300000000</v>
      </c>
    </row>
    <row r="82" spans="1:10" ht="19" customHeight="1">
      <c r="A82" s="25" t="s">
        <v>54</v>
      </c>
      <c r="B82" s="59"/>
      <c r="C82" s="59"/>
      <c r="D82" s="1">
        <v>317618090</v>
      </c>
      <c r="E82" s="1"/>
      <c r="F82" s="1">
        <v>317618090</v>
      </c>
      <c r="G82" s="8"/>
      <c r="H82" s="1">
        <v>317618090</v>
      </c>
      <c r="I82" s="1"/>
      <c r="J82" s="1">
        <v>317618090</v>
      </c>
    </row>
    <row r="83" spans="1:10" ht="19" customHeight="1">
      <c r="A83" s="25" t="s">
        <v>3</v>
      </c>
      <c r="D83" s="8"/>
      <c r="E83" s="8"/>
      <c r="F83" s="8"/>
      <c r="G83" s="8"/>
      <c r="H83" s="8"/>
      <c r="I83" s="8"/>
      <c r="J83" s="8"/>
    </row>
    <row r="84" spans="1:10" ht="19" customHeight="1">
      <c r="A84" s="55" t="s">
        <v>109</v>
      </c>
      <c r="D84" s="8"/>
      <c r="E84" s="8"/>
      <c r="F84" s="8"/>
      <c r="G84" s="8"/>
      <c r="H84" s="8"/>
      <c r="I84" s="8"/>
      <c r="J84" s="8"/>
    </row>
    <row r="85" spans="1:10" ht="19" customHeight="1">
      <c r="A85" s="73" t="s">
        <v>110</v>
      </c>
      <c r="B85" s="60">
        <v>22</v>
      </c>
      <c r="C85" s="59"/>
      <c r="D85" s="1">
        <v>30000000</v>
      </c>
      <c r="E85" s="1"/>
      <c r="F85" s="1">
        <v>30000000</v>
      </c>
      <c r="G85" s="8"/>
      <c r="H85" s="1">
        <v>30000000</v>
      </c>
      <c r="I85" s="1"/>
      <c r="J85" s="1">
        <v>30000000</v>
      </c>
    </row>
    <row r="86" spans="1:10" ht="19" customHeight="1">
      <c r="A86" s="55" t="s">
        <v>77</v>
      </c>
      <c r="B86" s="59"/>
      <c r="C86" s="59"/>
      <c r="D86" s="1">
        <f>106579945-328041</f>
        <v>106251904</v>
      </c>
      <c r="E86" s="1"/>
      <c r="F86" s="1">
        <v>145700122</v>
      </c>
      <c r="G86" s="8"/>
      <c r="H86" s="1">
        <f>101115249-328041</f>
        <v>100787208</v>
      </c>
      <c r="I86" s="1"/>
      <c r="J86" s="1">
        <v>152448635</v>
      </c>
    </row>
    <row r="87" spans="1:10" ht="19" customHeight="1">
      <c r="A87" s="25" t="s">
        <v>115</v>
      </c>
      <c r="B87" s="59"/>
      <c r="C87" s="59"/>
      <c r="D87" s="9">
        <f>90660764-32044264-124105857+24821171+2</f>
        <v>-40668184</v>
      </c>
      <c r="E87" s="1"/>
      <c r="F87" s="9">
        <v>-40668184</v>
      </c>
      <c r="G87" s="8"/>
      <c r="H87" s="9">
        <v>57168860</v>
      </c>
      <c r="I87" s="1"/>
      <c r="J87" s="9">
        <v>57168860</v>
      </c>
    </row>
    <row r="88" spans="1:10" ht="19" customHeight="1">
      <c r="A88" s="25" t="s">
        <v>29</v>
      </c>
      <c r="D88" s="3">
        <f>SUM(D81:D87)</f>
        <v>713201810</v>
      </c>
      <c r="E88" s="3"/>
      <c r="F88" s="3">
        <f>SUM(F81:F87)</f>
        <v>752650028</v>
      </c>
      <c r="G88" s="3"/>
      <c r="H88" s="3">
        <f>SUM(H81:H87)</f>
        <v>805574158</v>
      </c>
      <c r="I88" s="3"/>
      <c r="J88" s="3">
        <f>SUM(J81:J87)</f>
        <v>857235585</v>
      </c>
    </row>
    <row r="89" spans="1:10" ht="19" customHeight="1">
      <c r="A89" s="25" t="s">
        <v>95</v>
      </c>
      <c r="B89" s="110" t="s">
        <v>144</v>
      </c>
      <c r="D89" s="9">
        <f>153685102+32044264-40055329+8011066-2</f>
        <v>153685101</v>
      </c>
      <c r="E89" s="1"/>
      <c r="F89" s="9">
        <v>147943934</v>
      </c>
      <c r="G89" s="3"/>
      <c r="H89" s="64">
        <v>0</v>
      </c>
      <c r="I89" s="3"/>
      <c r="J89" s="64">
        <v>0</v>
      </c>
    </row>
    <row r="90" spans="1:10" ht="19" customHeight="1">
      <c r="A90" s="68" t="s">
        <v>76</v>
      </c>
      <c r="D90" s="5">
        <f>SUM(D88:D89)</f>
        <v>866886911</v>
      </c>
      <c r="E90" s="3"/>
      <c r="F90" s="5">
        <f>SUM(F88:F89)</f>
        <v>900593962</v>
      </c>
      <c r="G90" s="3"/>
      <c r="H90" s="5">
        <f>SUM(H88:H89)</f>
        <v>805574158</v>
      </c>
      <c r="I90" s="3"/>
      <c r="J90" s="5">
        <f>SUM(J88:J89)</f>
        <v>857235585</v>
      </c>
    </row>
    <row r="91" spans="1:10" ht="19" customHeight="1" thickBot="1">
      <c r="A91" s="68" t="s">
        <v>75</v>
      </c>
      <c r="D91" s="10">
        <f>SUM(D74+D90)</f>
        <v>1383319242</v>
      </c>
      <c r="E91" s="3"/>
      <c r="F91" s="10">
        <f>SUM(F74+F90)</f>
        <v>1311483543</v>
      </c>
      <c r="G91" s="3"/>
      <c r="H91" s="10">
        <f>SUM(H74+H90)</f>
        <v>1321401644</v>
      </c>
      <c r="I91" s="3"/>
      <c r="J91" s="10">
        <f>SUM(J74+J90)</f>
        <v>1259967744</v>
      </c>
    </row>
    <row r="92" spans="1:10" ht="10" customHeight="1" thickTop="1">
      <c r="A92" s="68"/>
      <c r="D92" s="3"/>
      <c r="E92" s="3"/>
      <c r="F92" s="3"/>
      <c r="G92" s="3"/>
      <c r="H92" s="3"/>
      <c r="I92" s="3"/>
      <c r="J92" s="3"/>
    </row>
    <row r="93" spans="1:10" ht="19" customHeight="1">
      <c r="A93" s="12" t="s">
        <v>131</v>
      </c>
      <c r="D93" s="3"/>
      <c r="E93" s="3"/>
      <c r="F93" s="3"/>
      <c r="G93" s="3"/>
      <c r="H93" s="3"/>
      <c r="I93" s="3"/>
      <c r="J93" s="3"/>
    </row>
    <row r="94" spans="1:10" ht="19" customHeight="1">
      <c r="D94" s="3"/>
      <c r="E94" s="3"/>
      <c r="F94" s="3"/>
      <c r="G94" s="3"/>
      <c r="H94" s="3"/>
      <c r="I94" s="3"/>
      <c r="J94" s="3"/>
    </row>
    <row r="95" spans="1:10" ht="19" customHeight="1">
      <c r="D95" s="3"/>
      <c r="E95" s="3"/>
      <c r="F95" s="3"/>
      <c r="G95" s="3"/>
      <c r="H95" s="3"/>
      <c r="I95" s="3"/>
      <c r="J95" s="3"/>
    </row>
    <row r="96" spans="1:10" ht="19" customHeight="1">
      <c r="A96" s="68"/>
      <c r="D96" s="3"/>
      <c r="E96" s="3"/>
      <c r="F96" s="3"/>
      <c r="G96" s="3"/>
      <c r="H96" s="3"/>
      <c r="I96" s="3"/>
      <c r="J96" s="3"/>
    </row>
    <row r="97" spans="1:10" ht="19" customHeight="1">
      <c r="D97" s="3"/>
      <c r="E97" s="3"/>
      <c r="F97" s="3"/>
      <c r="G97" s="3"/>
      <c r="H97" s="3"/>
      <c r="I97" s="3"/>
      <c r="J97" s="3"/>
    </row>
    <row r="98" spans="1:10" ht="19" customHeight="1">
      <c r="D98" s="3"/>
      <c r="E98" s="3"/>
      <c r="F98" s="3"/>
      <c r="G98" s="3"/>
      <c r="H98" s="3"/>
      <c r="I98" s="3"/>
      <c r="J98" s="3"/>
    </row>
    <row r="99" spans="1:10" ht="19" customHeight="1">
      <c r="D99" s="3"/>
      <c r="E99" s="3"/>
      <c r="F99" s="3"/>
      <c r="G99" s="3"/>
      <c r="H99" s="3"/>
      <c r="I99" s="3"/>
      <c r="J99" s="3"/>
    </row>
    <row r="100" spans="1:10" ht="19" customHeight="1">
      <c r="A100" s="68"/>
      <c r="D100" s="3"/>
      <c r="E100" s="3"/>
      <c r="F100" s="3"/>
      <c r="G100" s="3"/>
      <c r="H100" s="3"/>
      <c r="I100" s="3"/>
      <c r="J100" s="3"/>
    </row>
    <row r="101" spans="1:10" ht="19" customHeight="1">
      <c r="A101" s="68"/>
      <c r="D101" s="3"/>
      <c r="E101" s="3"/>
      <c r="F101" s="3"/>
      <c r="G101" s="3"/>
      <c r="H101" s="3"/>
      <c r="I101" s="3"/>
      <c r="J101" s="3"/>
    </row>
    <row r="102" spans="1:10" ht="19" customHeight="1">
      <c r="A102" s="68"/>
      <c r="D102" s="3"/>
      <c r="E102" s="3"/>
      <c r="F102" s="3"/>
      <c r="G102" s="3"/>
      <c r="H102" s="3"/>
      <c r="I102" s="3"/>
      <c r="J102" s="3"/>
    </row>
    <row r="103" spans="1:10" ht="19" customHeight="1">
      <c r="A103" s="68"/>
      <c r="D103" s="3"/>
      <c r="E103" s="3"/>
      <c r="F103" s="3"/>
      <c r="G103" s="3"/>
      <c r="H103" s="3"/>
      <c r="I103" s="3"/>
      <c r="J103" s="3"/>
    </row>
    <row r="104" spans="1:10" ht="19" customHeight="1">
      <c r="A104" s="68"/>
      <c r="D104" s="3"/>
      <c r="E104" s="3"/>
      <c r="F104" s="3"/>
      <c r="G104" s="3"/>
      <c r="H104" s="3"/>
      <c r="I104" s="3"/>
      <c r="J104" s="3"/>
    </row>
    <row r="105" spans="1:10" ht="19" customHeight="1">
      <c r="A105" s="68"/>
      <c r="D105" s="3"/>
      <c r="E105" s="3"/>
      <c r="F105" s="3"/>
      <c r="G105" s="3"/>
      <c r="H105" s="3"/>
      <c r="I105" s="3"/>
      <c r="J105" s="3"/>
    </row>
    <row r="106" spans="1:10" ht="19" customHeight="1">
      <c r="A106" s="68"/>
      <c r="D106" s="3"/>
      <c r="E106" s="3"/>
      <c r="F106" s="3"/>
      <c r="G106" s="3"/>
      <c r="H106" s="3"/>
      <c r="I106" s="3"/>
      <c r="J106" s="3"/>
    </row>
    <row r="107" spans="1:10" ht="19" customHeight="1">
      <c r="D107" s="8"/>
      <c r="E107" s="8"/>
      <c r="F107" s="8"/>
      <c r="G107" s="8"/>
      <c r="H107" s="8"/>
      <c r="I107" s="8"/>
      <c r="J107" s="8"/>
    </row>
    <row r="108" spans="1:10" ht="19" customHeight="1"/>
    <row r="109" spans="1:10" ht="19" customHeight="1"/>
    <row r="110" spans="1:10" ht="19" customHeight="1"/>
    <row r="111" spans="1:10" ht="19" customHeight="1"/>
    <row r="112" spans="1:10" ht="21" customHeight="1"/>
    <row r="113" spans="4:10" ht="21" customHeight="1">
      <c r="D113" s="20"/>
      <c r="E113" s="20"/>
      <c r="F113" s="20"/>
      <c r="G113" s="20"/>
      <c r="H113" s="20"/>
      <c r="I113" s="20"/>
      <c r="J113" s="20"/>
    </row>
  </sheetData>
  <mergeCells count="16">
    <mergeCell ref="A4:J4"/>
    <mergeCell ref="A3:J3"/>
    <mergeCell ref="A2:J2"/>
    <mergeCell ref="A1:J1"/>
    <mergeCell ref="D6:F6"/>
    <mergeCell ref="H6:J6"/>
    <mergeCell ref="A47:J47"/>
    <mergeCell ref="D49:F49"/>
    <mergeCell ref="H49:J49"/>
    <mergeCell ref="D50:F50"/>
    <mergeCell ref="H50:J50"/>
    <mergeCell ref="H7:J7"/>
    <mergeCell ref="D7:F7"/>
    <mergeCell ref="A44:J44"/>
    <mergeCell ref="A45:J45"/>
    <mergeCell ref="A46:J46"/>
  </mergeCells>
  <pageMargins left="0.8" right="0.2" top="1" bottom="0.8" header="0.5" footer="0.3"/>
  <pageSetup paperSize="9" scale="80" orientation="portrait" r:id="rId1"/>
  <headerFooter alignWithMargins="0"/>
  <rowBreaks count="1" manualBreakCount="1">
    <brk id="43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</sheetPr>
  <dimension ref="A1:J98"/>
  <sheetViews>
    <sheetView topLeftCell="A58" zoomScale="90" zoomScaleNormal="90" zoomScaleSheetLayoutView="73" workbookViewId="0">
      <selection activeCell="D69" sqref="D69"/>
    </sheetView>
  </sheetViews>
  <sheetFormatPr defaultColWidth="10.6328125" defaultRowHeight="24" customHeight="1"/>
  <cols>
    <col min="1" max="1" width="50" style="12" customWidth="1"/>
    <col min="2" max="2" width="6.453125" style="12" customWidth="1"/>
    <col min="3" max="3" width="0.81640625" style="12" customWidth="1"/>
    <col min="4" max="4" width="13.453125" style="12" bestFit="1" customWidth="1"/>
    <col min="5" max="5" width="0.81640625" style="12" customWidth="1"/>
    <col min="6" max="6" width="13.453125" style="12" bestFit="1" customWidth="1"/>
    <col min="7" max="7" width="0.81640625" style="12" customWidth="1"/>
    <col min="8" max="8" width="14" style="12" bestFit="1" customWidth="1"/>
    <col min="9" max="9" width="0.81640625" style="12" customWidth="1"/>
    <col min="10" max="10" width="13.453125" style="12" bestFit="1" customWidth="1"/>
    <col min="11" max="11" width="10.6328125" style="12"/>
    <col min="12" max="12" width="13.453125" style="12" bestFit="1" customWidth="1"/>
    <col min="13" max="15" width="10.6328125" style="12"/>
    <col min="16" max="16" width="11.6328125" style="12" bestFit="1" customWidth="1"/>
    <col min="17" max="16384" width="10.6328125" style="12"/>
  </cols>
  <sheetData>
    <row r="1" spans="1:10" ht="24" customHeight="1">
      <c r="A1" s="125" t="s">
        <v>59</v>
      </c>
      <c r="B1" s="125"/>
      <c r="C1" s="125"/>
      <c r="D1" s="125"/>
      <c r="E1" s="125"/>
      <c r="F1" s="125"/>
      <c r="G1" s="125"/>
      <c r="H1" s="125"/>
      <c r="I1" s="125"/>
      <c r="J1" s="125"/>
    </row>
    <row r="2" spans="1:10" ht="24" customHeight="1">
      <c r="A2" s="125" t="s">
        <v>80</v>
      </c>
      <c r="B2" s="125"/>
      <c r="C2" s="125"/>
      <c r="D2" s="125"/>
      <c r="E2" s="125"/>
      <c r="F2" s="125"/>
      <c r="G2" s="125"/>
      <c r="H2" s="125"/>
      <c r="I2" s="125"/>
      <c r="J2" s="125"/>
    </row>
    <row r="3" spans="1:10" ht="24" customHeight="1">
      <c r="A3" s="126" t="s">
        <v>161</v>
      </c>
      <c r="B3" s="126"/>
      <c r="C3" s="126"/>
      <c r="D3" s="126"/>
      <c r="E3" s="126"/>
      <c r="F3" s="126"/>
      <c r="G3" s="126"/>
      <c r="H3" s="126"/>
      <c r="I3" s="126"/>
      <c r="J3" s="126"/>
    </row>
    <row r="4" spans="1:10" s="11" customFormat="1" ht="24" customHeight="1">
      <c r="A4" s="127" t="s">
        <v>68</v>
      </c>
      <c r="B4" s="128"/>
      <c r="C4" s="128"/>
      <c r="D4" s="128"/>
      <c r="E4" s="128"/>
      <c r="F4" s="128"/>
      <c r="G4" s="128"/>
      <c r="H4" s="128"/>
      <c r="I4" s="128"/>
      <c r="J4" s="128"/>
    </row>
    <row r="5" spans="1:10" ht="6" customHeight="1">
      <c r="A5" s="67"/>
      <c r="B5" s="13"/>
      <c r="C5" s="13"/>
      <c r="D5" s="13"/>
      <c r="E5" s="13"/>
      <c r="F5" s="13"/>
      <c r="G5" s="13"/>
      <c r="H5" s="13"/>
      <c r="I5" s="13"/>
      <c r="J5" s="13"/>
    </row>
    <row r="6" spans="1:10" ht="20" customHeight="1">
      <c r="B6" s="57"/>
      <c r="C6" s="57"/>
      <c r="D6" s="125" t="s">
        <v>61</v>
      </c>
      <c r="E6" s="125"/>
      <c r="F6" s="125"/>
      <c r="G6" s="66"/>
      <c r="H6" s="125" t="s">
        <v>63</v>
      </c>
      <c r="I6" s="125"/>
      <c r="J6" s="125"/>
    </row>
    <row r="7" spans="1:10" ht="20" customHeight="1">
      <c r="B7" s="57"/>
      <c r="C7" s="57"/>
      <c r="D7" s="125" t="s">
        <v>62</v>
      </c>
      <c r="E7" s="125"/>
      <c r="F7" s="125"/>
      <c r="G7" s="66"/>
      <c r="H7" s="125" t="s">
        <v>62</v>
      </c>
      <c r="I7" s="125"/>
      <c r="J7" s="125"/>
    </row>
    <row r="8" spans="1:10" ht="20" customHeight="1">
      <c r="B8" s="58" t="s">
        <v>84</v>
      </c>
      <c r="C8" s="58"/>
      <c r="D8" s="42">
        <v>2024</v>
      </c>
      <c r="E8" s="43"/>
      <c r="F8" s="42">
        <v>2023</v>
      </c>
      <c r="G8" s="44"/>
      <c r="H8" s="42">
        <v>2024</v>
      </c>
      <c r="I8" s="43"/>
      <c r="J8" s="42">
        <v>2023</v>
      </c>
    </row>
    <row r="9" spans="1:10" ht="20" customHeight="1">
      <c r="A9" s="76" t="s">
        <v>78</v>
      </c>
      <c r="B9" s="61"/>
      <c r="C9" s="61"/>
      <c r="D9" s="77"/>
      <c r="E9" s="78"/>
      <c r="F9" s="77"/>
      <c r="G9" s="78"/>
      <c r="H9" s="77"/>
      <c r="I9" s="78"/>
      <c r="J9" s="77"/>
    </row>
    <row r="10" spans="1:10" ht="20" customHeight="1">
      <c r="A10" s="55" t="s">
        <v>38</v>
      </c>
      <c r="B10" s="110" t="s">
        <v>169</v>
      </c>
      <c r="D10" s="116">
        <v>1191778754</v>
      </c>
      <c r="E10" s="8"/>
      <c r="F10" s="116">
        <v>1061649806</v>
      </c>
      <c r="G10" s="8"/>
      <c r="H10" s="79">
        <v>1149584967</v>
      </c>
      <c r="I10" s="8"/>
      <c r="J10" s="79">
        <v>971304955</v>
      </c>
    </row>
    <row r="11" spans="1:10" ht="20" customHeight="1">
      <c r="A11" s="55" t="s">
        <v>51</v>
      </c>
      <c r="B11" s="110" t="s">
        <v>169</v>
      </c>
      <c r="D11" s="80">
        <v>0</v>
      </c>
      <c r="E11" s="8"/>
      <c r="F11" s="8">
        <v>38442568</v>
      </c>
      <c r="G11" s="8"/>
      <c r="H11" s="80">
        <v>0</v>
      </c>
      <c r="I11" s="8"/>
      <c r="J11" s="80">
        <v>0</v>
      </c>
    </row>
    <row r="12" spans="1:10" ht="20" customHeight="1">
      <c r="A12" s="55" t="s">
        <v>52</v>
      </c>
      <c r="B12" s="60">
        <v>11</v>
      </c>
      <c r="D12" s="80">
        <v>0</v>
      </c>
      <c r="E12" s="8"/>
      <c r="F12" s="80">
        <v>0</v>
      </c>
      <c r="G12" s="8"/>
      <c r="H12" s="80">
        <v>0</v>
      </c>
      <c r="I12" s="8"/>
      <c r="J12" s="81">
        <v>90717966</v>
      </c>
    </row>
    <row r="13" spans="1:10" ht="20" customHeight="1">
      <c r="A13" s="55" t="s">
        <v>13</v>
      </c>
      <c r="B13" s="60"/>
      <c r="D13" s="8">
        <v>7739947</v>
      </c>
      <c r="E13" s="8"/>
      <c r="F13" s="8">
        <v>8135334</v>
      </c>
      <c r="G13" s="8"/>
      <c r="H13" s="8">
        <v>10370294</v>
      </c>
      <c r="I13" s="8"/>
      <c r="J13" s="8">
        <v>10917862</v>
      </c>
    </row>
    <row r="14" spans="1:10" ht="20" customHeight="1">
      <c r="A14" s="69" t="s">
        <v>14</v>
      </c>
      <c r="B14" s="60"/>
      <c r="D14" s="117">
        <f>SUM(D10:D13)</f>
        <v>1199518701</v>
      </c>
      <c r="E14" s="116"/>
      <c r="F14" s="117">
        <f>SUM(F10:F13)</f>
        <v>1108227708</v>
      </c>
      <c r="G14" s="116"/>
      <c r="H14" s="117">
        <f>SUM(H10:H13)</f>
        <v>1159955261</v>
      </c>
      <c r="I14" s="8"/>
      <c r="J14" s="117">
        <f>SUM(J10:J13)</f>
        <v>1072940783</v>
      </c>
    </row>
    <row r="15" spans="1:10" ht="20" customHeight="1">
      <c r="A15" s="71"/>
      <c r="B15" s="60"/>
    </row>
    <row r="16" spans="1:10" ht="20" customHeight="1">
      <c r="A16" s="68" t="s">
        <v>79</v>
      </c>
      <c r="B16" s="60"/>
      <c r="D16" s="8"/>
      <c r="E16" s="8"/>
      <c r="F16" s="8"/>
      <c r="G16" s="8"/>
      <c r="H16" s="8"/>
      <c r="I16" s="8"/>
      <c r="J16" s="8"/>
    </row>
    <row r="17" spans="1:10" ht="20" customHeight="1">
      <c r="A17" s="55" t="s">
        <v>56</v>
      </c>
      <c r="B17" s="60"/>
      <c r="D17" s="8">
        <v>925833131</v>
      </c>
      <c r="E17" s="8"/>
      <c r="F17" s="8">
        <v>802261107</v>
      </c>
      <c r="G17" s="8"/>
      <c r="H17" s="8">
        <v>921763014</v>
      </c>
      <c r="I17" s="8"/>
      <c r="J17" s="8">
        <v>744013442</v>
      </c>
    </row>
    <row r="18" spans="1:10" ht="20" customHeight="1">
      <c r="A18" s="55" t="s">
        <v>135</v>
      </c>
      <c r="B18" s="60"/>
      <c r="D18" s="8">
        <v>159215491</v>
      </c>
      <c r="E18" s="8"/>
      <c r="F18" s="8">
        <v>151479574</v>
      </c>
      <c r="G18" s="8"/>
      <c r="H18" s="8">
        <v>159215491</v>
      </c>
      <c r="I18" s="8"/>
      <c r="J18" s="8">
        <v>151479574</v>
      </c>
    </row>
    <row r="19" spans="1:10" ht="20" customHeight="1">
      <c r="A19" s="55" t="s">
        <v>23</v>
      </c>
      <c r="B19" s="60"/>
      <c r="D19" s="8">
        <v>125792076</v>
      </c>
      <c r="E19" s="8"/>
      <c r="F19" s="8">
        <f>142197777-1216168</f>
        <v>140981609</v>
      </c>
      <c r="G19" s="8"/>
      <c r="H19" s="8">
        <v>110580643</v>
      </c>
      <c r="I19" s="8"/>
      <c r="J19" s="8">
        <v>119396643</v>
      </c>
    </row>
    <row r="20" spans="1:10" ht="20" customHeight="1">
      <c r="A20" s="55" t="s">
        <v>214</v>
      </c>
      <c r="B20" s="60">
        <v>13</v>
      </c>
      <c r="D20" s="8">
        <v>2709528</v>
      </c>
      <c r="E20" s="8"/>
      <c r="F20" s="8">
        <f>90247713+1216168</f>
        <v>91463881</v>
      </c>
      <c r="G20" s="8"/>
      <c r="H20" s="8">
        <v>1365192</v>
      </c>
      <c r="I20" s="8"/>
      <c r="J20" s="111">
        <v>0</v>
      </c>
    </row>
    <row r="21" spans="1:10" ht="20" customHeight="1">
      <c r="A21" s="69" t="s">
        <v>15</v>
      </c>
      <c r="B21" s="60"/>
      <c r="D21" s="117">
        <f>SUM(D17:D20)</f>
        <v>1213550226</v>
      </c>
      <c r="E21" s="116"/>
      <c r="F21" s="117">
        <f>SUM(F17:F20)</f>
        <v>1186186171</v>
      </c>
      <c r="G21" s="116"/>
      <c r="H21" s="117">
        <f>SUM(H17:H20)</f>
        <v>1192924340</v>
      </c>
      <c r="I21" s="8"/>
      <c r="J21" s="117">
        <f>SUM(J17:J20)</f>
        <v>1014889659</v>
      </c>
    </row>
    <row r="22" spans="1:10" ht="20" customHeight="1">
      <c r="A22" s="71"/>
      <c r="B22" s="60"/>
      <c r="D22" s="8"/>
      <c r="E22" s="8"/>
      <c r="F22" s="8"/>
      <c r="G22" s="8"/>
      <c r="H22" s="8"/>
      <c r="I22" s="8"/>
      <c r="J22" s="8"/>
    </row>
    <row r="23" spans="1:10" ht="20" customHeight="1">
      <c r="A23" s="24" t="s">
        <v>177</v>
      </c>
      <c r="B23" s="60"/>
      <c r="D23" s="8">
        <f>SUM(D14-D21)</f>
        <v>-14031525</v>
      </c>
      <c r="E23" s="8"/>
      <c r="F23" s="8">
        <f>SUM(F14-F21)</f>
        <v>-77958463</v>
      </c>
      <c r="G23" s="8"/>
      <c r="H23" s="8">
        <f>SUM(H14-H21)</f>
        <v>-32969079</v>
      </c>
      <c r="I23" s="8"/>
      <c r="J23" s="8">
        <f>SUM(J14-J21)</f>
        <v>58051124</v>
      </c>
    </row>
    <row r="24" spans="1:10" ht="20" customHeight="1">
      <c r="A24" s="25" t="s">
        <v>90</v>
      </c>
      <c r="B24" s="60"/>
      <c r="D24" s="8">
        <v>261379</v>
      </c>
      <c r="E24" s="8"/>
      <c r="F24" s="8">
        <v>187701</v>
      </c>
      <c r="G24" s="8"/>
      <c r="H24" s="79">
        <v>247395</v>
      </c>
      <c r="I24" s="8"/>
      <c r="J24" s="79">
        <v>180351</v>
      </c>
    </row>
    <row r="25" spans="1:10" ht="20" customHeight="1">
      <c r="A25" s="25" t="s">
        <v>102</v>
      </c>
      <c r="B25" s="60"/>
      <c r="C25" s="59"/>
      <c r="D25" s="8">
        <v>-7869370</v>
      </c>
      <c r="E25" s="8"/>
      <c r="F25" s="8">
        <v>-5125099</v>
      </c>
      <c r="G25" s="8"/>
      <c r="H25" s="8">
        <v>-6520835</v>
      </c>
      <c r="I25" s="8"/>
      <c r="J25" s="8">
        <v>-5634309</v>
      </c>
    </row>
    <row r="26" spans="1:10" ht="20" customHeight="1">
      <c r="A26" s="118" t="s">
        <v>132</v>
      </c>
      <c r="B26" s="60"/>
      <c r="C26" s="59"/>
      <c r="D26" s="8">
        <v>-6153442</v>
      </c>
      <c r="E26" s="8"/>
      <c r="F26" s="8">
        <v>-5016917</v>
      </c>
      <c r="G26" s="8"/>
      <c r="H26" s="83">
        <v>-6153442</v>
      </c>
      <c r="I26" s="8"/>
      <c r="J26" s="83">
        <v>-5016917</v>
      </c>
    </row>
    <row r="27" spans="1:10" s="57" customFormat="1" ht="20" customHeight="1">
      <c r="A27" s="24" t="s">
        <v>175</v>
      </c>
      <c r="B27" s="58"/>
      <c r="C27" s="84"/>
      <c r="D27" s="85">
        <f>SUM(D23:D26)</f>
        <v>-27792958</v>
      </c>
      <c r="E27" s="86"/>
      <c r="F27" s="85">
        <f>SUM(F23:F26)</f>
        <v>-87912778</v>
      </c>
      <c r="G27" s="86"/>
      <c r="H27" s="8">
        <f>SUM(H23:H26)</f>
        <v>-45395961</v>
      </c>
      <c r="I27" s="86"/>
      <c r="J27" s="8">
        <f>SUM(J23:J26)</f>
        <v>47580249</v>
      </c>
    </row>
    <row r="28" spans="1:10" ht="20" customHeight="1">
      <c r="A28" s="25" t="s">
        <v>191</v>
      </c>
      <c r="B28" s="60">
        <v>25</v>
      </c>
      <c r="C28" s="59"/>
      <c r="D28" s="83">
        <f>-1004937-328041</f>
        <v>-1332978</v>
      </c>
      <c r="E28" s="8"/>
      <c r="F28" s="83">
        <v>-3863940</v>
      </c>
      <c r="G28" s="8"/>
      <c r="H28" s="83">
        <f>-1084220-328041</f>
        <v>-1412261</v>
      </c>
      <c r="I28" s="8"/>
      <c r="J28" s="83">
        <v>-3892338</v>
      </c>
    </row>
    <row r="29" spans="1:10" ht="20" customHeight="1">
      <c r="A29" s="24" t="s">
        <v>176</v>
      </c>
      <c r="B29" s="59"/>
      <c r="C29" s="59"/>
      <c r="D29" s="82">
        <f>SUM(D27:D28)</f>
        <v>-29125936</v>
      </c>
      <c r="E29" s="8"/>
      <c r="F29" s="82">
        <f>SUM(F27:F28)</f>
        <v>-91776718</v>
      </c>
      <c r="G29" s="8"/>
      <c r="H29" s="82">
        <f>SUM(H27:H28)</f>
        <v>-46808222</v>
      </c>
      <c r="I29" s="8"/>
      <c r="J29" s="82">
        <f>SUM(J27:J28)</f>
        <v>43687911</v>
      </c>
    </row>
    <row r="30" spans="1:10" ht="20" customHeight="1">
      <c r="A30" s="25"/>
      <c r="C30" s="59"/>
      <c r="D30" s="8"/>
      <c r="E30" s="8"/>
      <c r="F30" s="8"/>
      <c r="G30" s="8"/>
      <c r="H30" s="8"/>
      <c r="I30" s="8"/>
      <c r="J30" s="8"/>
    </row>
    <row r="31" spans="1:10" ht="20" customHeight="1">
      <c r="A31" s="24" t="s">
        <v>57</v>
      </c>
      <c r="C31" s="59"/>
      <c r="D31" s="8"/>
      <c r="E31" s="8"/>
      <c r="F31" s="8"/>
      <c r="G31" s="8"/>
      <c r="H31" s="8"/>
      <c r="I31" s="8"/>
      <c r="J31" s="8"/>
    </row>
    <row r="32" spans="1:10" ht="20" customHeight="1">
      <c r="A32" s="25" t="s">
        <v>120</v>
      </c>
      <c r="C32" s="59"/>
      <c r="D32" s="8"/>
      <c r="E32" s="8"/>
      <c r="F32" s="8"/>
      <c r="G32" s="8"/>
      <c r="H32" s="8"/>
      <c r="I32" s="8"/>
      <c r="J32" s="8"/>
    </row>
    <row r="33" spans="1:10" ht="20" customHeight="1">
      <c r="A33" s="87" t="s">
        <v>111</v>
      </c>
      <c r="C33" s="59"/>
      <c r="D33" s="8"/>
      <c r="E33" s="8"/>
      <c r="F33" s="8"/>
      <c r="G33" s="8"/>
      <c r="H33" s="8"/>
      <c r="I33" s="8"/>
      <c r="J33" s="8"/>
    </row>
    <row r="34" spans="1:10" ht="20" customHeight="1">
      <c r="A34" s="25" t="s">
        <v>174</v>
      </c>
      <c r="B34" s="60">
        <v>21</v>
      </c>
      <c r="C34" s="59"/>
      <c r="D34" s="8">
        <v>-5753569</v>
      </c>
      <c r="E34" s="8"/>
      <c r="F34" s="8">
        <v>-1823549</v>
      </c>
      <c r="G34" s="8"/>
      <c r="H34" s="8">
        <v>-6066506</v>
      </c>
      <c r="I34" s="8"/>
      <c r="J34" s="8">
        <v>-1857248</v>
      </c>
    </row>
    <row r="35" spans="1:10" ht="20" hidden="1" customHeight="1">
      <c r="A35" s="25"/>
      <c r="B35" s="60"/>
      <c r="C35" s="59"/>
      <c r="D35" s="8"/>
      <c r="E35" s="8"/>
      <c r="F35" s="8"/>
      <c r="G35" s="8"/>
      <c r="H35" s="8"/>
      <c r="I35" s="8"/>
      <c r="J35" s="8"/>
    </row>
    <row r="36" spans="1:10" ht="20" hidden="1" customHeight="1">
      <c r="A36" s="25" t="s">
        <v>173</v>
      </c>
      <c r="B36" s="60">
        <v>13</v>
      </c>
      <c r="C36" s="59"/>
      <c r="D36" s="8"/>
      <c r="E36" s="8"/>
      <c r="F36" s="80">
        <v>0</v>
      </c>
      <c r="G36" s="8"/>
      <c r="H36" s="80">
        <v>0</v>
      </c>
      <c r="I36" s="8"/>
      <c r="J36" s="80">
        <v>0</v>
      </c>
    </row>
    <row r="37" spans="1:10" ht="20" customHeight="1">
      <c r="A37" s="25" t="s">
        <v>91</v>
      </c>
      <c r="B37" s="60">
        <v>25</v>
      </c>
      <c r="C37" s="59"/>
      <c r="D37" s="83">
        <v>1172454</v>
      </c>
      <c r="E37" s="8"/>
      <c r="F37" s="121">
        <v>368046</v>
      </c>
      <c r="G37" s="123"/>
      <c r="H37" s="121">
        <v>1213301</v>
      </c>
      <c r="I37" s="123"/>
      <c r="J37" s="121">
        <v>371450</v>
      </c>
    </row>
    <row r="38" spans="1:10" ht="20" customHeight="1">
      <c r="A38" s="25" t="s">
        <v>121</v>
      </c>
      <c r="B38" s="59"/>
      <c r="C38" s="59"/>
      <c r="D38" s="8"/>
      <c r="E38" s="8"/>
      <c r="F38" s="8"/>
      <c r="G38" s="8"/>
      <c r="H38" s="8"/>
      <c r="I38" s="8"/>
      <c r="J38" s="8"/>
    </row>
    <row r="39" spans="1:10" ht="20" customHeight="1">
      <c r="A39" s="25" t="s">
        <v>92</v>
      </c>
      <c r="C39" s="59"/>
      <c r="D39" s="83">
        <f>SUM(D34:D37)</f>
        <v>-4581115</v>
      </c>
      <c r="E39" s="8"/>
      <c r="F39" s="83">
        <f>SUM(F34:F37)</f>
        <v>-1455503</v>
      </c>
      <c r="G39" s="8"/>
      <c r="H39" s="83">
        <f>SUM(H34:H37)</f>
        <v>-4853205</v>
      </c>
      <c r="I39" s="8"/>
      <c r="J39" s="83">
        <f>SUM(J34:J37)</f>
        <v>-1485798</v>
      </c>
    </row>
    <row r="40" spans="1:10" ht="20" customHeight="1">
      <c r="A40" s="24" t="s">
        <v>215</v>
      </c>
      <c r="C40" s="59"/>
      <c r="D40" s="85"/>
      <c r="E40" s="8"/>
      <c r="F40" s="85"/>
      <c r="G40" s="8"/>
      <c r="H40" s="85"/>
      <c r="I40" s="8"/>
      <c r="J40" s="85"/>
    </row>
    <row r="41" spans="1:10" ht="20" customHeight="1">
      <c r="A41" s="119" t="s">
        <v>179</v>
      </c>
      <c r="C41" s="59"/>
      <c r="D41" s="83">
        <f>SUM(D39)</f>
        <v>-4581115</v>
      </c>
      <c r="E41" s="8"/>
      <c r="F41" s="83">
        <f>SUM(F39)</f>
        <v>-1455503</v>
      </c>
      <c r="G41" s="8"/>
      <c r="H41" s="83">
        <f>SUM(H39)</f>
        <v>-4853205</v>
      </c>
      <c r="I41" s="8"/>
      <c r="J41" s="83">
        <f>SUM(J39)</f>
        <v>-1485798</v>
      </c>
    </row>
    <row r="42" spans="1:10" ht="20" customHeight="1">
      <c r="A42" s="11"/>
      <c r="D42" s="13"/>
      <c r="F42" s="13"/>
      <c r="H42" s="13"/>
      <c r="J42" s="13"/>
    </row>
    <row r="43" spans="1:10" s="15" customFormat="1" ht="20" customHeight="1" thickBot="1">
      <c r="A43" s="14" t="s">
        <v>178</v>
      </c>
      <c r="B43" s="16"/>
      <c r="C43" s="17"/>
      <c r="D43" s="18">
        <f>SUM(D29,D41)</f>
        <v>-33707051</v>
      </c>
      <c r="E43" s="19"/>
      <c r="F43" s="18">
        <f>SUM(F29,F41)</f>
        <v>-93232221</v>
      </c>
      <c r="G43" s="20"/>
      <c r="H43" s="18">
        <f>SUM(H29,H41)</f>
        <v>-51661427</v>
      </c>
      <c r="I43" s="21"/>
      <c r="J43" s="18">
        <f>SUM(J29,J41)</f>
        <v>42202113</v>
      </c>
    </row>
    <row r="44" spans="1:10" s="15" customFormat="1" ht="20" customHeight="1" thickTop="1">
      <c r="A44" s="14"/>
      <c r="B44" s="16"/>
      <c r="C44" s="17"/>
      <c r="D44" s="2"/>
      <c r="E44" s="19"/>
      <c r="F44" s="2"/>
      <c r="G44" s="20"/>
      <c r="H44" s="2"/>
      <c r="I44" s="21"/>
      <c r="J44" s="2"/>
    </row>
    <row r="45" spans="1:10" s="15" customFormat="1" ht="20" customHeight="1">
      <c r="A45" s="14"/>
      <c r="B45" s="16"/>
      <c r="C45" s="17"/>
      <c r="D45" s="2"/>
      <c r="E45" s="19"/>
      <c r="F45" s="2"/>
      <c r="G45" s="20"/>
      <c r="H45" s="2"/>
      <c r="I45" s="21"/>
      <c r="J45" s="2"/>
    </row>
    <row r="46" spans="1:10" s="15" customFormat="1" ht="20" customHeight="1">
      <c r="A46" s="14"/>
      <c r="B46" s="16"/>
      <c r="C46" s="17"/>
      <c r="D46" s="22"/>
      <c r="E46" s="19"/>
      <c r="F46" s="22"/>
      <c r="G46" s="23"/>
      <c r="H46" s="22"/>
      <c r="I46" s="21"/>
      <c r="J46" s="22"/>
    </row>
    <row r="47" spans="1:10" s="15" customFormat="1" ht="24" customHeight="1">
      <c r="A47" s="125" t="s">
        <v>59</v>
      </c>
      <c r="B47" s="125"/>
      <c r="C47" s="125"/>
      <c r="D47" s="125"/>
      <c r="E47" s="125"/>
      <c r="F47" s="125"/>
      <c r="G47" s="125"/>
      <c r="H47" s="125"/>
      <c r="I47" s="125"/>
      <c r="J47" s="125"/>
    </row>
    <row r="48" spans="1:10" ht="24" customHeight="1">
      <c r="A48" s="129" t="s">
        <v>93</v>
      </c>
      <c r="B48" s="129"/>
      <c r="C48" s="129"/>
      <c r="D48" s="129"/>
      <c r="E48" s="129"/>
      <c r="F48" s="129"/>
      <c r="G48" s="129"/>
      <c r="H48" s="129"/>
      <c r="I48" s="129"/>
      <c r="J48" s="129"/>
    </row>
    <row r="49" spans="1:10" ht="24" customHeight="1">
      <c r="A49" s="126" t="s">
        <v>161</v>
      </c>
      <c r="B49" s="126"/>
      <c r="C49" s="126"/>
      <c r="D49" s="126"/>
      <c r="E49" s="126"/>
      <c r="F49" s="126"/>
      <c r="G49" s="126"/>
      <c r="H49" s="126"/>
      <c r="I49" s="126"/>
      <c r="J49" s="126"/>
    </row>
    <row r="50" spans="1:10" ht="20" customHeight="1">
      <c r="A50" s="127" t="s">
        <v>68</v>
      </c>
      <c r="B50" s="128"/>
      <c r="C50" s="128"/>
      <c r="D50" s="128"/>
      <c r="E50" s="128"/>
      <c r="F50" s="128"/>
      <c r="G50" s="128"/>
      <c r="H50" s="128"/>
      <c r="I50" s="128"/>
      <c r="J50" s="128"/>
    </row>
    <row r="51" spans="1:10" ht="6" customHeight="1">
      <c r="A51" s="67"/>
      <c r="B51" s="13"/>
      <c r="C51" s="13"/>
      <c r="D51" s="13"/>
      <c r="E51" s="13"/>
      <c r="F51" s="13"/>
      <c r="G51" s="13"/>
      <c r="H51" s="13"/>
      <c r="I51" s="13"/>
      <c r="J51" s="13"/>
    </row>
    <row r="52" spans="1:10" s="11" customFormat="1" ht="20" customHeight="1">
      <c r="A52" s="12"/>
      <c r="B52" s="57"/>
      <c r="C52" s="57"/>
      <c r="D52" s="125" t="s">
        <v>61</v>
      </c>
      <c r="E52" s="125"/>
      <c r="F52" s="125"/>
      <c r="G52" s="66"/>
      <c r="H52" s="125" t="s">
        <v>63</v>
      </c>
      <c r="I52" s="125"/>
      <c r="J52" s="125"/>
    </row>
    <row r="53" spans="1:10" ht="20" customHeight="1">
      <c r="B53" s="57"/>
      <c r="C53" s="57"/>
      <c r="D53" s="125" t="s">
        <v>62</v>
      </c>
      <c r="E53" s="125"/>
      <c r="F53" s="125"/>
      <c r="G53" s="66"/>
      <c r="H53" s="125" t="s">
        <v>62</v>
      </c>
      <c r="I53" s="125"/>
      <c r="J53" s="125"/>
    </row>
    <row r="54" spans="1:10" ht="20" customHeight="1">
      <c r="B54" s="58" t="s">
        <v>84</v>
      </c>
      <c r="C54" s="58"/>
      <c r="D54" s="42">
        <v>2024</v>
      </c>
      <c r="E54" s="43"/>
      <c r="F54" s="42">
        <v>2023</v>
      </c>
      <c r="G54" s="44"/>
      <c r="H54" s="42">
        <v>2024</v>
      </c>
      <c r="I54" s="43"/>
      <c r="J54" s="42">
        <v>2023</v>
      </c>
    </row>
    <row r="55" spans="1:10" ht="20" customHeight="1">
      <c r="A55" s="24" t="s">
        <v>180</v>
      </c>
      <c r="D55" s="20"/>
      <c r="E55" s="20"/>
      <c r="F55" s="20"/>
      <c r="G55" s="20"/>
      <c r="H55" s="20"/>
      <c r="I55" s="20"/>
      <c r="J55" s="20"/>
    </row>
    <row r="56" spans="1:10" ht="20" customHeight="1" thickBot="1">
      <c r="A56" s="25" t="s">
        <v>94</v>
      </c>
      <c r="D56" s="8">
        <f>-34472672-328041</f>
        <v>-34800713</v>
      </c>
      <c r="E56" s="8"/>
      <c r="F56" s="8">
        <v>-80629660</v>
      </c>
      <c r="G56" s="8"/>
      <c r="H56" s="10">
        <f>H29</f>
        <v>-46808222</v>
      </c>
      <c r="I56" s="8"/>
      <c r="J56" s="10">
        <f>J29</f>
        <v>43687911</v>
      </c>
    </row>
    <row r="57" spans="1:10" ht="20" customHeight="1" thickTop="1">
      <c r="A57" s="25" t="s">
        <v>95</v>
      </c>
      <c r="D57" s="8">
        <v>5674777</v>
      </c>
      <c r="E57" s="8"/>
      <c r="F57" s="8">
        <v>-11147058</v>
      </c>
      <c r="G57" s="8"/>
      <c r="H57" s="8"/>
      <c r="I57" s="8"/>
      <c r="J57" s="8"/>
    </row>
    <row r="58" spans="1:10" ht="20" customHeight="1" thickBot="1">
      <c r="A58" s="25"/>
      <c r="D58" s="88">
        <f>SUM(D56:D57)</f>
        <v>-29125936</v>
      </c>
      <c r="E58" s="8"/>
      <c r="F58" s="88">
        <f>SUM(F56:F57)</f>
        <v>-91776718</v>
      </c>
      <c r="G58" s="8"/>
      <c r="H58" s="8"/>
      <c r="I58" s="8"/>
      <c r="J58" s="8"/>
    </row>
    <row r="59" spans="1:10" ht="20" customHeight="1" thickTop="1">
      <c r="A59" s="25"/>
      <c r="D59" s="3"/>
      <c r="E59" s="3"/>
      <c r="F59" s="3"/>
      <c r="G59" s="3"/>
      <c r="H59" s="3"/>
      <c r="I59" s="3"/>
      <c r="J59" s="3"/>
    </row>
    <row r="60" spans="1:10" ht="20" customHeight="1">
      <c r="A60" s="24" t="s">
        <v>181</v>
      </c>
      <c r="D60" s="20"/>
      <c r="E60" s="20"/>
      <c r="F60" s="20"/>
      <c r="G60" s="20"/>
      <c r="H60" s="20"/>
      <c r="I60" s="20"/>
      <c r="J60" s="20"/>
    </row>
    <row r="61" spans="1:10" ht="20" customHeight="1" thickBot="1">
      <c r="A61" s="25" t="s">
        <v>94</v>
      </c>
      <c r="D61" s="8">
        <f>92208771-328041-131328948</f>
        <v>-39448218</v>
      </c>
      <c r="E61" s="8"/>
      <c r="F61" s="8">
        <v>-82092555</v>
      </c>
      <c r="G61" s="8"/>
      <c r="H61" s="10">
        <f>H43</f>
        <v>-51661427</v>
      </c>
      <c r="I61" s="8"/>
      <c r="J61" s="10">
        <f>J43</f>
        <v>42202113</v>
      </c>
    </row>
    <row r="62" spans="1:10" ht="20" customHeight="1" thickTop="1">
      <c r="A62" s="25" t="s">
        <v>95</v>
      </c>
      <c r="B62" s="110" t="s">
        <v>144</v>
      </c>
      <c r="D62" s="8">
        <v>5741167</v>
      </c>
      <c r="E62" s="8"/>
      <c r="F62" s="8">
        <v>-11139666</v>
      </c>
      <c r="G62" s="8"/>
      <c r="H62" s="8"/>
      <c r="I62" s="8"/>
      <c r="J62" s="8"/>
    </row>
    <row r="63" spans="1:10" ht="20" customHeight="1" thickBot="1">
      <c r="A63" s="25"/>
      <c r="D63" s="88">
        <f>SUM(D61:D62)</f>
        <v>-33707051</v>
      </c>
      <c r="E63" s="8"/>
      <c r="F63" s="88">
        <f>SUM(F61:F62)</f>
        <v>-93232221</v>
      </c>
      <c r="G63" s="8"/>
      <c r="H63" s="8"/>
      <c r="I63" s="8"/>
      <c r="J63" s="8"/>
    </row>
    <row r="64" spans="1:10" ht="20" customHeight="1" thickTop="1">
      <c r="A64" s="25"/>
      <c r="D64" s="3"/>
      <c r="E64" s="3"/>
      <c r="F64" s="3"/>
      <c r="G64" s="3"/>
      <c r="H64" s="3"/>
      <c r="I64" s="3"/>
      <c r="J64" s="3"/>
    </row>
    <row r="65" spans="1:10" ht="20" customHeight="1">
      <c r="A65" s="24" t="s">
        <v>183</v>
      </c>
      <c r="C65" s="59"/>
      <c r="D65" s="3"/>
      <c r="E65" s="3"/>
      <c r="F65" s="3"/>
      <c r="G65" s="3"/>
      <c r="H65" s="3"/>
      <c r="I65" s="3"/>
      <c r="J65" s="3"/>
    </row>
    <row r="66" spans="1:10" ht="20" customHeight="1" thickBot="1">
      <c r="A66" s="25" t="s">
        <v>182</v>
      </c>
      <c r="B66" s="60">
        <v>27</v>
      </c>
      <c r="D66" s="120">
        <f>D56/300000000</f>
        <v>-0.11600237666666667</v>
      </c>
      <c r="E66" s="89"/>
      <c r="F66" s="120">
        <f>F56/300000000</f>
        <v>-0.26876553333333331</v>
      </c>
      <c r="G66" s="89"/>
      <c r="H66" s="120">
        <f>H56/300000000</f>
        <v>-0.15602740666666667</v>
      </c>
      <c r="I66" s="89"/>
      <c r="J66" s="120">
        <f>J56/300000000</f>
        <v>0.14562637</v>
      </c>
    </row>
    <row r="67" spans="1:10" ht="20" customHeight="1" thickTop="1">
      <c r="A67" s="11"/>
      <c r="D67" s="13"/>
      <c r="F67" s="13"/>
      <c r="H67" s="13"/>
      <c r="J67" s="13"/>
    </row>
    <row r="68" spans="1:10" ht="20" customHeight="1">
      <c r="A68" s="11"/>
      <c r="D68" s="13"/>
      <c r="F68" s="13"/>
      <c r="H68" s="13"/>
      <c r="J68" s="13"/>
    </row>
    <row r="69" spans="1:10" ht="20" customHeight="1">
      <c r="A69" s="11"/>
      <c r="D69" s="13"/>
      <c r="F69" s="13"/>
      <c r="H69" s="13"/>
      <c r="J69" s="13"/>
    </row>
    <row r="70" spans="1:10" ht="20" customHeight="1">
      <c r="A70" s="11"/>
      <c r="D70" s="13"/>
      <c r="F70" s="13"/>
      <c r="H70" s="13"/>
      <c r="J70" s="13"/>
    </row>
    <row r="71" spans="1:10" ht="20" customHeight="1">
      <c r="A71" s="11"/>
      <c r="D71" s="13"/>
      <c r="F71" s="13"/>
      <c r="H71" s="13"/>
      <c r="J71" s="13"/>
    </row>
    <row r="72" spans="1:10" ht="20" customHeight="1">
      <c r="A72" s="11"/>
      <c r="D72" s="13"/>
      <c r="F72" s="13"/>
      <c r="H72" s="13"/>
      <c r="J72" s="13"/>
    </row>
    <row r="73" spans="1:10" ht="20" customHeight="1">
      <c r="A73" s="11"/>
      <c r="D73" s="13"/>
      <c r="F73" s="13"/>
      <c r="H73" s="13"/>
      <c r="J73" s="13"/>
    </row>
    <row r="74" spans="1:10" ht="20" customHeight="1">
      <c r="A74" s="11"/>
      <c r="D74" s="13"/>
      <c r="F74" s="13"/>
      <c r="H74" s="13"/>
      <c r="J74" s="13"/>
    </row>
    <row r="75" spans="1:10" ht="20" customHeight="1">
      <c r="A75" s="11"/>
      <c r="D75" s="13"/>
      <c r="F75" s="13"/>
      <c r="H75" s="13"/>
      <c r="J75" s="13"/>
    </row>
    <row r="76" spans="1:10" ht="20" customHeight="1">
      <c r="A76" s="11"/>
      <c r="D76" s="13"/>
      <c r="F76" s="13"/>
      <c r="H76" s="13"/>
      <c r="J76" s="13"/>
    </row>
    <row r="77" spans="1:10" ht="20" customHeight="1">
      <c r="A77" s="11"/>
      <c r="D77" s="13"/>
      <c r="F77" s="13"/>
      <c r="H77" s="13"/>
      <c r="J77" s="13"/>
    </row>
    <row r="78" spans="1:10" ht="20" customHeight="1">
      <c r="A78" s="11"/>
      <c r="D78" s="13"/>
      <c r="F78" s="13"/>
      <c r="H78" s="13"/>
      <c r="J78" s="13"/>
    </row>
    <row r="79" spans="1:10" ht="20" customHeight="1">
      <c r="A79" s="11"/>
      <c r="D79" s="13"/>
      <c r="F79" s="13"/>
      <c r="H79" s="13"/>
      <c r="J79" s="13"/>
    </row>
    <row r="80" spans="1:10" ht="20" customHeight="1">
      <c r="A80" s="11"/>
      <c r="D80" s="13"/>
      <c r="F80" s="13"/>
      <c r="H80" s="13"/>
      <c r="J80" s="13"/>
    </row>
    <row r="81" spans="1:10" ht="20" customHeight="1">
      <c r="A81" s="11"/>
      <c r="D81" s="13"/>
      <c r="F81" s="13"/>
      <c r="H81" s="13"/>
      <c r="J81" s="13"/>
    </row>
    <row r="82" spans="1:10" ht="20" customHeight="1">
      <c r="D82" s="13"/>
      <c r="F82" s="13"/>
      <c r="H82" s="13"/>
      <c r="J82" s="13"/>
    </row>
    <row r="83" spans="1:10" ht="20" customHeight="1">
      <c r="D83" s="13"/>
      <c r="F83" s="13"/>
      <c r="H83" s="13"/>
      <c r="J83" s="13"/>
    </row>
    <row r="84" spans="1:10" ht="20" customHeight="1">
      <c r="D84" s="13"/>
      <c r="F84" s="13"/>
      <c r="H84" s="13"/>
      <c r="J84" s="13"/>
    </row>
    <row r="85" spans="1:10" ht="20" customHeight="1">
      <c r="D85" s="13"/>
      <c r="F85" s="13"/>
      <c r="H85" s="13"/>
      <c r="J85" s="13"/>
    </row>
    <row r="86" spans="1:10" ht="20" customHeight="1">
      <c r="D86" s="13"/>
      <c r="F86" s="13"/>
      <c r="H86" s="13"/>
      <c r="J86" s="13"/>
    </row>
    <row r="87" spans="1:10" ht="20" customHeight="1">
      <c r="D87" s="13"/>
      <c r="F87" s="13"/>
      <c r="H87" s="13"/>
      <c r="J87" s="13"/>
    </row>
    <row r="88" spans="1:10" ht="20" customHeight="1">
      <c r="D88" s="13"/>
      <c r="F88" s="13"/>
      <c r="H88" s="13"/>
      <c r="J88" s="13"/>
    </row>
    <row r="89" spans="1:10" ht="20" customHeight="1"/>
    <row r="90" spans="1:10" ht="20" customHeight="1">
      <c r="A90" s="12" t="s">
        <v>131</v>
      </c>
    </row>
    <row r="91" spans="1:10" ht="20" customHeight="1"/>
    <row r="92" spans="1:10" ht="20" customHeight="1"/>
    <row r="93" spans="1:10" ht="20" customHeight="1"/>
    <row r="94" spans="1:10" ht="20" customHeight="1"/>
    <row r="95" spans="1:10" ht="20" customHeight="1"/>
    <row r="96" spans="1:10" ht="20" customHeight="1"/>
    <row r="97" ht="20" customHeight="1"/>
    <row r="98" ht="20" customHeight="1"/>
  </sheetData>
  <mergeCells count="16">
    <mergeCell ref="D53:F53"/>
    <mergeCell ref="H53:J53"/>
    <mergeCell ref="A4:J4"/>
    <mergeCell ref="A1:J1"/>
    <mergeCell ref="A2:J2"/>
    <mergeCell ref="A3:J3"/>
    <mergeCell ref="D6:F6"/>
    <mergeCell ref="H6:J6"/>
    <mergeCell ref="D7:F7"/>
    <mergeCell ref="H7:J7"/>
    <mergeCell ref="A47:J47"/>
    <mergeCell ref="A48:J48"/>
    <mergeCell ref="A49:J49"/>
    <mergeCell ref="A50:J50"/>
    <mergeCell ref="D52:F52"/>
    <mergeCell ref="H52:J52"/>
  </mergeCells>
  <phoneticPr fontId="0" type="noConversion"/>
  <pageMargins left="0.8" right="0.2" top="1" bottom="1" header="0.5" footer="0.3"/>
  <pageSetup paperSize="9" scale="80" orientation="portrait" r:id="rId1"/>
  <headerFooter alignWithMargins="0"/>
  <rowBreaks count="1" manualBreakCount="1">
    <brk id="46" max="9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50"/>
  </sheetPr>
  <dimension ref="A1:V36"/>
  <sheetViews>
    <sheetView view="pageBreakPreview" topLeftCell="A19" zoomScale="70" zoomScaleNormal="70" zoomScaleSheetLayoutView="70" workbookViewId="0">
      <selection activeCell="H32" sqref="H32"/>
    </sheetView>
  </sheetViews>
  <sheetFormatPr defaultColWidth="9.08984375" defaultRowHeight="24" customHeight="1"/>
  <cols>
    <col min="1" max="1" width="44.81640625" style="27" bestFit="1" customWidth="1"/>
    <col min="2" max="2" width="7.453125" style="27" customWidth="1"/>
    <col min="3" max="3" width="1.6328125" style="27" customWidth="1"/>
    <col min="4" max="4" width="13.81640625" style="27" customWidth="1"/>
    <col min="5" max="5" width="1.6328125" style="27" customWidth="1"/>
    <col min="6" max="6" width="14.1796875" style="27" customWidth="1"/>
    <col min="7" max="7" width="1.6328125" style="31" customWidth="1"/>
    <col min="8" max="8" width="14.54296875" style="27" customWidth="1"/>
    <col min="9" max="9" width="1.6328125" style="27" customWidth="1"/>
    <col min="10" max="10" width="15.81640625" style="27" customWidth="1"/>
    <col min="11" max="11" width="1.6328125" style="27" customWidth="1"/>
    <col min="12" max="12" width="16.453125" style="27" customWidth="1"/>
    <col min="13" max="13" width="1.6328125" style="27" customWidth="1"/>
    <col min="14" max="14" width="15.81640625" style="27" customWidth="1"/>
    <col min="15" max="15" width="1.6328125" style="27" customWidth="1"/>
    <col min="16" max="16" width="14.81640625" style="27" customWidth="1"/>
    <col min="17" max="17" width="1.6328125" style="27" customWidth="1"/>
    <col min="18" max="18" width="14.1796875" style="27" customWidth="1"/>
    <col min="19" max="19" width="1.6328125" style="27" customWidth="1"/>
    <col min="20" max="20" width="15.36328125" style="27" customWidth="1"/>
    <col min="21" max="21" width="1.6328125" style="27" customWidth="1"/>
    <col min="22" max="22" width="14.08984375" style="27" customWidth="1"/>
    <col min="23" max="16384" width="9.08984375" style="27"/>
  </cols>
  <sheetData>
    <row r="1" spans="1:22" ht="24" customHeight="1">
      <c r="A1" s="133" t="s">
        <v>59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</row>
    <row r="2" spans="1:22" ht="24" customHeight="1">
      <c r="A2" s="133" t="s">
        <v>83</v>
      </c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3"/>
      <c r="P2" s="133"/>
      <c r="Q2" s="133"/>
      <c r="R2" s="133"/>
      <c r="S2" s="133"/>
      <c r="T2" s="133"/>
      <c r="U2" s="133"/>
      <c r="V2" s="133"/>
    </row>
    <row r="3" spans="1:22" ht="24" customHeight="1">
      <c r="A3" s="133" t="s">
        <v>96</v>
      </c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  <c r="U3" s="133"/>
      <c r="V3" s="133"/>
    </row>
    <row r="4" spans="1:22" ht="24" customHeight="1">
      <c r="A4" s="134" t="s">
        <v>163</v>
      </c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  <c r="V4" s="134"/>
    </row>
    <row r="5" spans="1:22" ht="24" customHeight="1">
      <c r="A5" s="135" t="s">
        <v>68</v>
      </c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  <c r="S5" s="135"/>
      <c r="T5" s="135"/>
      <c r="U5" s="135"/>
      <c r="V5" s="135"/>
    </row>
    <row r="6" spans="1:22" ht="6" customHeight="1">
      <c r="A6" s="62"/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</row>
    <row r="7" spans="1:22" ht="20" customHeight="1">
      <c r="A7" s="45"/>
      <c r="B7" s="45"/>
      <c r="C7" s="45"/>
      <c r="D7" s="46"/>
      <c r="E7" s="46"/>
      <c r="F7" s="46"/>
      <c r="G7" s="46"/>
      <c r="H7" s="131" t="s">
        <v>3</v>
      </c>
      <c r="I7" s="131"/>
      <c r="J7" s="131"/>
      <c r="K7" s="46"/>
      <c r="L7" s="132" t="s">
        <v>115</v>
      </c>
      <c r="M7" s="132"/>
      <c r="N7" s="132"/>
      <c r="O7" s="132"/>
      <c r="P7" s="132"/>
      <c r="Q7" s="46"/>
      <c r="R7" s="46"/>
      <c r="S7" s="47"/>
      <c r="T7" s="47"/>
      <c r="U7" s="29"/>
      <c r="V7" s="29"/>
    </row>
    <row r="8" spans="1:22" ht="20" customHeight="1">
      <c r="A8" s="45"/>
      <c r="B8" s="45"/>
      <c r="C8" s="45"/>
      <c r="D8" s="29"/>
      <c r="E8" s="29"/>
      <c r="F8" s="29"/>
      <c r="G8" s="29"/>
      <c r="H8" s="29"/>
      <c r="I8" s="29"/>
      <c r="J8" s="29"/>
      <c r="K8" s="29"/>
      <c r="L8" s="29" t="s">
        <v>48</v>
      </c>
      <c r="M8" s="29"/>
      <c r="N8" s="29" t="s">
        <v>43</v>
      </c>
      <c r="O8" s="29"/>
      <c r="P8" s="46"/>
      <c r="Q8" s="45"/>
      <c r="R8" s="29"/>
      <c r="S8" s="45"/>
      <c r="T8" s="29"/>
      <c r="U8" s="29"/>
      <c r="V8" s="45"/>
    </row>
    <row r="9" spans="1:22" ht="20" customHeight="1">
      <c r="A9" s="45"/>
      <c r="B9" s="45"/>
      <c r="C9" s="45"/>
      <c r="D9" s="29"/>
      <c r="E9" s="29"/>
      <c r="F9" s="29"/>
      <c r="G9" s="48"/>
      <c r="H9" s="29"/>
      <c r="I9" s="29"/>
      <c r="J9" s="29"/>
      <c r="K9" s="29"/>
      <c r="L9" s="29" t="s">
        <v>49</v>
      </c>
      <c r="M9" s="29"/>
      <c r="N9" s="29" t="s">
        <v>44</v>
      </c>
      <c r="O9" s="29"/>
      <c r="P9" s="46" t="s">
        <v>31</v>
      </c>
      <c r="Q9" s="45"/>
      <c r="R9" s="46"/>
      <c r="S9" s="45"/>
      <c r="T9" s="29"/>
      <c r="U9" s="29"/>
      <c r="V9" s="29"/>
    </row>
    <row r="10" spans="1:22" ht="20" customHeight="1">
      <c r="A10" s="45"/>
      <c r="B10" s="45"/>
      <c r="C10" s="45"/>
      <c r="D10" s="29" t="s">
        <v>7</v>
      </c>
      <c r="E10" s="29"/>
      <c r="F10" s="29"/>
      <c r="G10" s="48"/>
      <c r="K10" s="45"/>
      <c r="L10" s="49" t="s">
        <v>36</v>
      </c>
      <c r="M10" s="29"/>
      <c r="N10" s="29" t="s">
        <v>45</v>
      </c>
      <c r="O10" s="29"/>
      <c r="P10" s="46" t="s">
        <v>32</v>
      </c>
      <c r="Q10" s="29"/>
      <c r="R10" s="46"/>
      <c r="S10" s="29"/>
      <c r="T10" s="29"/>
      <c r="U10" s="29"/>
      <c r="V10" s="29" t="s">
        <v>5</v>
      </c>
    </row>
    <row r="11" spans="1:22" s="30" customFormat="1" ht="20" customHeight="1">
      <c r="A11" s="29"/>
      <c r="B11" s="29"/>
      <c r="C11" s="29"/>
      <c r="D11" s="29" t="s">
        <v>6</v>
      </c>
      <c r="E11" s="29"/>
      <c r="F11" s="29"/>
      <c r="G11" s="48"/>
      <c r="H11" s="29" t="s">
        <v>40</v>
      </c>
      <c r="I11" s="29"/>
      <c r="J11" s="29"/>
      <c r="K11" s="29"/>
      <c r="L11" s="29" t="s">
        <v>41</v>
      </c>
      <c r="M11" s="29"/>
      <c r="N11" s="29" t="s">
        <v>46</v>
      </c>
      <c r="O11" s="29"/>
      <c r="P11" s="46" t="s">
        <v>113</v>
      </c>
      <c r="Q11" s="29"/>
      <c r="R11" s="46" t="s">
        <v>114</v>
      </c>
      <c r="S11" s="29"/>
      <c r="T11" s="29" t="s">
        <v>97</v>
      </c>
      <c r="U11" s="29"/>
      <c r="V11" s="29" t="s">
        <v>113</v>
      </c>
    </row>
    <row r="12" spans="1:22" s="30" customFormat="1" ht="20" customHeight="1">
      <c r="A12" s="29"/>
      <c r="B12" s="29" t="s">
        <v>84</v>
      </c>
      <c r="C12" s="29"/>
      <c r="D12" s="28" t="s">
        <v>8</v>
      </c>
      <c r="E12" s="29"/>
      <c r="F12" s="28" t="s">
        <v>53</v>
      </c>
      <c r="G12" s="50"/>
      <c r="H12" s="28" t="s">
        <v>112</v>
      </c>
      <c r="I12" s="29"/>
      <c r="J12" s="28" t="s">
        <v>4</v>
      </c>
      <c r="K12" s="29"/>
      <c r="L12" s="28" t="s">
        <v>42</v>
      </c>
      <c r="M12" s="29"/>
      <c r="N12" s="28" t="s">
        <v>47</v>
      </c>
      <c r="O12" s="29"/>
      <c r="P12" s="28" t="s">
        <v>33</v>
      </c>
      <c r="Q12" s="29"/>
      <c r="R12" s="49" t="s">
        <v>34</v>
      </c>
      <c r="S12" s="29"/>
      <c r="T12" s="28" t="s">
        <v>98</v>
      </c>
      <c r="U12" s="29"/>
      <c r="V12" s="28" t="s">
        <v>33</v>
      </c>
    </row>
    <row r="13" spans="1:22" s="30" customFormat="1" ht="20" customHeight="1">
      <c r="A13" s="29"/>
      <c r="B13" s="29"/>
      <c r="C13" s="29"/>
      <c r="D13" s="29"/>
      <c r="E13" s="29"/>
      <c r="F13" s="29"/>
      <c r="G13" s="50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46"/>
      <c r="S13" s="29"/>
      <c r="T13" s="29"/>
      <c r="U13" s="29"/>
      <c r="V13" s="29"/>
    </row>
    <row r="14" spans="1:22" ht="20" customHeight="1">
      <c r="A14" s="26" t="s">
        <v>156</v>
      </c>
      <c r="B14" s="26"/>
      <c r="C14" s="26"/>
      <c r="D14" s="39">
        <v>300000000</v>
      </c>
      <c r="E14" s="39"/>
      <c r="F14" s="39">
        <v>317618090</v>
      </c>
      <c r="G14" s="40"/>
      <c r="H14" s="39">
        <v>30000000</v>
      </c>
      <c r="I14" s="39"/>
      <c r="J14" s="39">
        <v>227792677</v>
      </c>
      <c r="K14" s="39"/>
      <c r="L14" s="39">
        <v>57168860</v>
      </c>
      <c r="M14" s="39"/>
      <c r="N14" s="39">
        <v>-97837044</v>
      </c>
      <c r="O14" s="39"/>
      <c r="P14" s="41">
        <f>SUM(L14:N14)</f>
        <v>-40668184</v>
      </c>
      <c r="Q14" s="39"/>
      <c r="R14" s="41">
        <f>SUM(D14:K14,P14)</f>
        <v>834742583</v>
      </c>
      <c r="S14" s="39"/>
      <c r="T14" s="39">
        <v>188365634</v>
      </c>
      <c r="U14" s="39"/>
      <c r="V14" s="41">
        <f>SUM(R14:T14)</f>
        <v>1023108217</v>
      </c>
    </row>
    <row r="15" spans="1:22" ht="20" customHeight="1">
      <c r="A15" s="27" t="s">
        <v>133</v>
      </c>
      <c r="D15" s="90">
        <v>0</v>
      </c>
      <c r="E15" s="39"/>
      <c r="F15" s="90">
        <v>0</v>
      </c>
      <c r="G15" s="40"/>
      <c r="H15" s="90">
        <v>0</v>
      </c>
      <c r="I15" s="39"/>
      <c r="J15" s="39">
        <v>-80629660</v>
      </c>
      <c r="K15" s="39"/>
      <c r="L15" s="106">
        <v>0</v>
      </c>
      <c r="M15" s="94"/>
      <c r="N15" s="106">
        <v>0</v>
      </c>
      <c r="O15" s="94"/>
      <c r="P15" s="109">
        <f>L15+N15</f>
        <v>0</v>
      </c>
      <c r="Q15" s="39"/>
      <c r="R15" s="39">
        <f>SUM(D15:K15,P15)</f>
        <v>-80629660</v>
      </c>
      <c r="S15" s="39"/>
      <c r="T15" s="39">
        <v>-11147058</v>
      </c>
      <c r="U15" s="39"/>
      <c r="V15" s="39">
        <f>SUM(R15:U15)</f>
        <v>-91776718</v>
      </c>
    </row>
    <row r="16" spans="1:22" ht="20" customHeight="1">
      <c r="A16" s="27" t="s">
        <v>184</v>
      </c>
      <c r="D16" s="92">
        <v>0</v>
      </c>
      <c r="E16" s="39"/>
      <c r="F16" s="92">
        <v>0</v>
      </c>
      <c r="G16" s="40"/>
      <c r="H16" s="92">
        <v>0</v>
      </c>
      <c r="I16" s="39"/>
      <c r="J16" s="93">
        <v>-1462895</v>
      </c>
      <c r="K16" s="39"/>
      <c r="L16" s="114">
        <v>0</v>
      </c>
      <c r="M16" s="94"/>
      <c r="N16" s="114">
        <v>0</v>
      </c>
      <c r="O16" s="94"/>
      <c r="P16" s="115">
        <f>L16+N16</f>
        <v>0</v>
      </c>
      <c r="Q16" s="39"/>
      <c r="R16" s="93">
        <f>SUM(D16:K16,P16)</f>
        <v>-1462895</v>
      </c>
      <c r="S16" s="39"/>
      <c r="T16" s="93">
        <v>7392</v>
      </c>
      <c r="U16" s="39"/>
      <c r="V16" s="93">
        <f>SUM(R16:U16)</f>
        <v>-1455503</v>
      </c>
    </row>
    <row r="17" spans="1:22" ht="20" customHeight="1">
      <c r="A17" s="27" t="s">
        <v>185</v>
      </c>
      <c r="D17" s="90">
        <f>SUM(D15:D16)</f>
        <v>0</v>
      </c>
      <c r="E17" s="39"/>
      <c r="F17" s="90">
        <f>SUM(F15:F16)</f>
        <v>0</v>
      </c>
      <c r="G17" s="40"/>
      <c r="H17" s="90">
        <f>SUM(H15:H16)</f>
        <v>0</v>
      </c>
      <c r="I17" s="39"/>
      <c r="J17" s="2">
        <f>SUM(J15:J16)</f>
        <v>-82092555</v>
      </c>
      <c r="K17" s="39"/>
      <c r="L17" s="106">
        <f>SUM(L15:L16)</f>
        <v>0</v>
      </c>
      <c r="M17" s="95">
        <f>SUM(M14:M16)</f>
        <v>0</v>
      </c>
      <c r="N17" s="106">
        <f>SUM(N15:N16)</f>
        <v>0</v>
      </c>
      <c r="O17" s="95"/>
      <c r="P17" s="106">
        <f>SUM(P15:P16)</f>
        <v>0</v>
      </c>
      <c r="Q17" s="39"/>
      <c r="R17" s="2">
        <f>SUM(R15:R16)</f>
        <v>-82092555</v>
      </c>
      <c r="S17" s="39"/>
      <c r="T17" s="2">
        <f>SUM(T15:T16)</f>
        <v>-11139666</v>
      </c>
      <c r="U17" s="39"/>
      <c r="V17" s="2">
        <f>SUM(V15:V16)</f>
        <v>-93232221</v>
      </c>
    </row>
    <row r="18" spans="1:22" ht="20" customHeight="1">
      <c r="A18" s="96" t="s">
        <v>139</v>
      </c>
      <c r="B18" s="30">
        <v>11</v>
      </c>
      <c r="D18" s="90">
        <v>0</v>
      </c>
      <c r="E18" s="39"/>
      <c r="F18" s="90">
        <v>0</v>
      </c>
      <c r="G18" s="40"/>
      <c r="H18" s="90">
        <v>0</v>
      </c>
      <c r="I18" s="39"/>
      <c r="J18" s="91">
        <v>0</v>
      </c>
      <c r="K18" s="39"/>
      <c r="L18" s="91">
        <v>0</v>
      </c>
      <c r="M18" s="39"/>
      <c r="N18" s="91">
        <v>0</v>
      </c>
      <c r="O18" s="39"/>
      <c r="P18" s="91">
        <f>SUM(L18:N18)</f>
        <v>0</v>
      </c>
      <c r="Q18" s="39"/>
      <c r="R18" s="90">
        <f>SUM(D18:K18,P18)</f>
        <v>0</v>
      </c>
      <c r="S18" s="39"/>
      <c r="T18" s="2">
        <v>-29282034</v>
      </c>
      <c r="U18" s="39"/>
      <c r="V18" s="39">
        <f>SUM(R18:U18)</f>
        <v>-29282034</v>
      </c>
    </row>
    <row r="19" spans="1:22" ht="20" customHeight="1" thickBot="1">
      <c r="A19" s="26" t="s">
        <v>157</v>
      </c>
      <c r="B19" s="26"/>
      <c r="C19" s="26"/>
      <c r="D19" s="38">
        <f>SUM(D17:D18,D14)</f>
        <v>300000000</v>
      </c>
      <c r="E19" s="41"/>
      <c r="F19" s="38">
        <f>SUM(F17:F18,F14)</f>
        <v>317618090</v>
      </c>
      <c r="G19" s="41"/>
      <c r="H19" s="38">
        <f>SUM(H17:H18,H14)</f>
        <v>30000000</v>
      </c>
      <c r="I19" s="41"/>
      <c r="J19" s="38">
        <f>SUM(J17:J18,J14)</f>
        <v>145700122</v>
      </c>
      <c r="K19" s="39"/>
      <c r="L19" s="38">
        <f>SUM(L17:L18,L14)</f>
        <v>57168860</v>
      </c>
      <c r="M19" s="41"/>
      <c r="N19" s="38">
        <f>SUM(N17:N18,N14)</f>
        <v>-97837044</v>
      </c>
      <c r="O19" s="41"/>
      <c r="P19" s="38">
        <f>SUM(P17:P18,P14)</f>
        <v>-40668184</v>
      </c>
      <c r="Q19" s="41"/>
      <c r="R19" s="38">
        <f>SUM(R17:R18,R14)</f>
        <v>752650028</v>
      </c>
      <c r="S19" s="41"/>
      <c r="T19" s="38">
        <f>SUM(T17:T18,T14)</f>
        <v>147943934</v>
      </c>
      <c r="U19" s="41"/>
      <c r="V19" s="38">
        <f>SUM(V17:V18,V14)</f>
        <v>900593962</v>
      </c>
    </row>
    <row r="20" spans="1:22" ht="20" customHeight="1" thickTop="1">
      <c r="D20" s="39"/>
      <c r="E20" s="39"/>
      <c r="F20" s="39"/>
      <c r="G20" s="40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</row>
    <row r="21" spans="1:22" ht="20" customHeight="1">
      <c r="A21" s="26" t="s">
        <v>164</v>
      </c>
      <c r="B21" s="26"/>
      <c r="C21" s="26"/>
      <c r="D21" s="39">
        <f>D19</f>
        <v>300000000</v>
      </c>
      <c r="E21" s="39"/>
      <c r="F21" s="39">
        <f>F19</f>
        <v>317618090</v>
      </c>
      <c r="G21" s="40"/>
      <c r="H21" s="39">
        <f>H19</f>
        <v>30000000</v>
      </c>
      <c r="I21" s="39"/>
      <c r="J21" s="39">
        <f>J19</f>
        <v>145700122</v>
      </c>
      <c r="K21" s="39"/>
      <c r="L21" s="39">
        <f>L19</f>
        <v>57168860</v>
      </c>
      <c r="M21" s="39"/>
      <c r="N21" s="39">
        <f>N19</f>
        <v>-97837044</v>
      </c>
      <c r="O21" s="39"/>
      <c r="P21" s="41">
        <f>SUM(L21:N21)</f>
        <v>-40668184</v>
      </c>
      <c r="Q21" s="39"/>
      <c r="R21" s="41">
        <f>SUM(D21:K21,P21)</f>
        <v>752650028</v>
      </c>
      <c r="S21" s="39"/>
      <c r="T21" s="39">
        <f>T19</f>
        <v>147943934</v>
      </c>
      <c r="U21" s="39"/>
      <c r="V21" s="41">
        <f>SUM(R21:T21)</f>
        <v>900593962</v>
      </c>
    </row>
    <row r="22" spans="1:22" ht="20" customHeight="1">
      <c r="A22" s="27" t="s">
        <v>186</v>
      </c>
      <c r="D22" s="90">
        <v>0</v>
      </c>
      <c r="E22" s="39"/>
      <c r="F22" s="90">
        <v>0</v>
      </c>
      <c r="G22" s="40"/>
      <c r="H22" s="90">
        <v>0</v>
      </c>
      <c r="I22" s="39"/>
      <c r="J22" s="39">
        <v>-34800713</v>
      </c>
      <c r="K22" s="39"/>
      <c r="L22" s="106">
        <v>0</v>
      </c>
      <c r="M22" s="94"/>
      <c r="N22" s="106">
        <v>0</v>
      </c>
      <c r="O22" s="94"/>
      <c r="P22" s="109">
        <f>L22+N22</f>
        <v>0</v>
      </c>
      <c r="Q22" s="39"/>
      <c r="R22" s="39">
        <f>SUM(D22:K22,P22)</f>
        <v>-34800713</v>
      </c>
      <c r="S22" s="39"/>
      <c r="T22" s="39">
        <v>5674777</v>
      </c>
      <c r="U22" s="39"/>
      <c r="V22" s="39">
        <f>SUM(R22:U22)</f>
        <v>-29125936</v>
      </c>
    </row>
    <row r="23" spans="1:22" ht="20" customHeight="1">
      <c r="A23" s="27" t="s">
        <v>187</v>
      </c>
      <c r="D23" s="92">
        <v>0</v>
      </c>
      <c r="E23" s="39"/>
      <c r="F23" s="92">
        <v>0</v>
      </c>
      <c r="G23" s="40"/>
      <c r="H23" s="92">
        <v>0</v>
      </c>
      <c r="I23" s="39"/>
      <c r="J23" s="93">
        <v>-4647505</v>
      </c>
      <c r="K23" s="39"/>
      <c r="L23" s="106">
        <v>0</v>
      </c>
      <c r="M23" s="94"/>
      <c r="N23" s="114">
        <v>0</v>
      </c>
      <c r="O23" s="94"/>
      <c r="P23" s="121">
        <f>L23+N23</f>
        <v>0</v>
      </c>
      <c r="Q23" s="39"/>
      <c r="R23" s="93">
        <f>SUM(D23:K23,P23)</f>
        <v>-4647505</v>
      </c>
      <c r="S23" s="39"/>
      <c r="T23" s="93">
        <v>66390</v>
      </c>
      <c r="U23" s="39"/>
      <c r="V23" s="93">
        <f>SUM(R23:U23)</f>
        <v>-4581115</v>
      </c>
    </row>
    <row r="24" spans="1:22" ht="20" customHeight="1">
      <c r="A24" s="27" t="s">
        <v>188</v>
      </c>
      <c r="D24" s="90">
        <f>SUM(D22:D23)</f>
        <v>0</v>
      </c>
      <c r="E24" s="39"/>
      <c r="F24" s="90">
        <f>SUM(F22:F23)</f>
        <v>0</v>
      </c>
      <c r="G24" s="40"/>
      <c r="H24" s="90">
        <f>SUM(H22:H23)</f>
        <v>0</v>
      </c>
      <c r="I24" s="39"/>
      <c r="J24" s="2">
        <f>SUM(J22:J23)</f>
        <v>-39448218</v>
      </c>
      <c r="K24" s="39"/>
      <c r="L24" s="124">
        <f>SUM(L22:L23)</f>
        <v>0</v>
      </c>
      <c r="M24" s="95">
        <f>SUM(M21:M23)</f>
        <v>0</v>
      </c>
      <c r="N24" s="106">
        <f>SUM(N22:N23)</f>
        <v>0</v>
      </c>
      <c r="O24" s="95"/>
      <c r="P24" s="94">
        <f>SUM(P22:P23)</f>
        <v>0</v>
      </c>
      <c r="Q24" s="39"/>
      <c r="R24" s="2">
        <f>SUM(R22:R23)</f>
        <v>-39448218</v>
      </c>
      <c r="S24" s="39"/>
      <c r="T24" s="2">
        <f>SUM(T22:T23)</f>
        <v>5741167</v>
      </c>
      <c r="U24" s="39"/>
      <c r="V24" s="2">
        <f>SUM(V22:V23)</f>
        <v>-33707051</v>
      </c>
    </row>
    <row r="25" spans="1:22" ht="20" hidden="1" customHeight="1">
      <c r="A25" s="96" t="s">
        <v>139</v>
      </c>
      <c r="B25" s="30">
        <v>11</v>
      </c>
      <c r="D25" s="90">
        <v>0</v>
      </c>
      <c r="E25" s="39"/>
      <c r="F25" s="90">
        <v>0</v>
      </c>
      <c r="G25" s="40"/>
      <c r="H25" s="90">
        <v>0</v>
      </c>
      <c r="I25" s="39"/>
      <c r="J25" s="91">
        <v>0</v>
      </c>
      <c r="K25" s="39"/>
      <c r="L25" s="91">
        <v>0</v>
      </c>
      <c r="M25" s="39"/>
      <c r="N25" s="91">
        <v>0</v>
      </c>
      <c r="O25" s="39"/>
      <c r="P25" s="91">
        <f>SUM(L25:N25)</f>
        <v>0</v>
      </c>
      <c r="Q25" s="39"/>
      <c r="R25" s="90">
        <f>SUM(D25:K25,P25)</f>
        <v>0</v>
      </c>
      <c r="S25" s="39"/>
      <c r="T25" s="2"/>
      <c r="U25" s="39"/>
      <c r="V25" s="39">
        <f>SUM(R25:U25)</f>
        <v>0</v>
      </c>
    </row>
    <row r="26" spans="1:22" ht="20" customHeight="1" thickBot="1">
      <c r="A26" s="26" t="s">
        <v>165</v>
      </c>
      <c r="B26" s="26"/>
      <c r="C26" s="26"/>
      <c r="D26" s="38">
        <f>SUM(D24:D25,D21)</f>
        <v>300000000</v>
      </c>
      <c r="E26" s="41"/>
      <c r="F26" s="38">
        <f>SUM(F24:F25,F21)</f>
        <v>317618090</v>
      </c>
      <c r="G26" s="41"/>
      <c r="H26" s="38">
        <f>SUM(H24:H25,H21)</f>
        <v>30000000</v>
      </c>
      <c r="I26" s="41"/>
      <c r="J26" s="38">
        <f>SUM(J24:J25,J21)</f>
        <v>106251904</v>
      </c>
      <c r="K26" s="39"/>
      <c r="L26" s="38">
        <f>SUM(L24:L25,L21)</f>
        <v>57168860</v>
      </c>
      <c r="M26" s="41"/>
      <c r="N26" s="38">
        <f>SUM(N24:N25,N21)</f>
        <v>-97837044</v>
      </c>
      <c r="O26" s="41"/>
      <c r="P26" s="38">
        <f>SUM(P24:P25,P21)</f>
        <v>-40668184</v>
      </c>
      <c r="Q26" s="41"/>
      <c r="R26" s="38">
        <f>SUM(R24:R25,R21)</f>
        <v>713201810</v>
      </c>
      <c r="S26" s="41"/>
      <c r="T26" s="38">
        <f>SUM(T24:T25,T21)</f>
        <v>153685101</v>
      </c>
      <c r="U26" s="41"/>
      <c r="V26" s="38">
        <f>SUM(V24:V25,V21)</f>
        <v>866886911</v>
      </c>
    </row>
    <row r="27" spans="1:22" ht="20" customHeight="1" thickTop="1">
      <c r="D27" s="39"/>
      <c r="E27" s="39"/>
      <c r="F27" s="39"/>
      <c r="G27" s="40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</row>
    <row r="28" spans="1:22" ht="20" customHeight="1">
      <c r="D28" s="39"/>
      <c r="E28" s="39"/>
      <c r="F28" s="39"/>
      <c r="G28" s="40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</row>
    <row r="29" spans="1:22" ht="20" customHeight="1">
      <c r="D29" s="39"/>
      <c r="E29" s="39"/>
      <c r="F29" s="39"/>
      <c r="G29" s="40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</row>
    <row r="30" spans="1:22" ht="20" customHeight="1">
      <c r="D30" s="39"/>
      <c r="E30" s="39"/>
      <c r="F30" s="39"/>
      <c r="G30" s="40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</row>
    <row r="36" spans="1:22" ht="24" customHeight="1">
      <c r="A36" s="130" t="s">
        <v>131</v>
      </c>
      <c r="B36" s="130"/>
      <c r="C36" s="130"/>
      <c r="D36" s="130"/>
      <c r="E36" s="130"/>
      <c r="F36" s="130"/>
      <c r="G36" s="130"/>
      <c r="H36" s="130"/>
      <c r="I36" s="130"/>
      <c r="J36" s="130"/>
      <c r="K36" s="130"/>
      <c r="L36" s="130"/>
      <c r="M36" s="130"/>
      <c r="N36" s="130"/>
      <c r="O36" s="130"/>
      <c r="P36" s="130"/>
      <c r="Q36" s="130"/>
      <c r="R36" s="130"/>
      <c r="S36" s="130"/>
      <c r="T36" s="130"/>
      <c r="U36" s="130"/>
      <c r="V36" s="130"/>
    </row>
  </sheetData>
  <mergeCells count="8">
    <mergeCell ref="A36:V36"/>
    <mergeCell ref="H7:J7"/>
    <mergeCell ref="L7:P7"/>
    <mergeCell ref="A1:V1"/>
    <mergeCell ref="A2:V2"/>
    <mergeCell ref="A4:V4"/>
    <mergeCell ref="A5:V5"/>
    <mergeCell ref="A3:V3"/>
  </mergeCells>
  <pageMargins left="0.5" right="0.2" top="1" bottom="0.5" header="0.5" footer="0.3"/>
  <pageSetup paperSize="9" scale="6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50"/>
  </sheetPr>
  <dimension ref="A1:P30"/>
  <sheetViews>
    <sheetView topLeftCell="A10" zoomScale="60" zoomScaleNormal="60" zoomScaleSheetLayoutView="99" workbookViewId="0">
      <selection activeCell="A30" sqref="A30"/>
    </sheetView>
  </sheetViews>
  <sheetFormatPr defaultColWidth="9.08984375" defaultRowHeight="24" customHeight="1"/>
  <cols>
    <col min="1" max="1" width="34.81640625" style="27" customWidth="1"/>
    <col min="2" max="2" width="7.36328125" style="27" customWidth="1"/>
    <col min="3" max="3" width="1.6328125" style="27" customWidth="1"/>
    <col min="4" max="4" width="18" style="27" customWidth="1"/>
    <col min="5" max="5" width="1.453125" style="27" customWidth="1"/>
    <col min="6" max="6" width="18" style="27" customWidth="1"/>
    <col min="7" max="7" width="1.6328125" style="31" customWidth="1"/>
    <col min="8" max="8" width="19.08984375" style="27" customWidth="1"/>
    <col min="9" max="9" width="1.6328125" style="27" customWidth="1"/>
    <col min="10" max="10" width="19.08984375" style="27" customWidth="1"/>
    <col min="11" max="11" width="1.6328125" style="27" customWidth="1"/>
    <col min="12" max="12" width="19.08984375" style="27" customWidth="1"/>
    <col min="13" max="13" width="1.6328125" style="27" customWidth="1"/>
    <col min="14" max="14" width="19.08984375" style="27" customWidth="1"/>
    <col min="15" max="15" width="1.6328125" style="27" customWidth="1"/>
    <col min="16" max="16" width="18" style="27" customWidth="1"/>
    <col min="17" max="16384" width="9.08984375" style="27"/>
  </cols>
  <sheetData>
    <row r="1" spans="1:16" ht="24" customHeight="1">
      <c r="A1" s="136" t="s">
        <v>59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</row>
    <row r="2" spans="1:16" ht="24" customHeight="1">
      <c r="A2" s="136" t="s">
        <v>85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</row>
    <row r="3" spans="1:16" ht="24" customHeight="1">
      <c r="A3" s="137" t="s">
        <v>99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</row>
    <row r="4" spans="1:16" ht="24" customHeight="1">
      <c r="A4" s="136" t="s">
        <v>166</v>
      </c>
      <c r="B4" s="136"/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  <c r="P4" s="136"/>
    </row>
    <row r="5" spans="1:16" ht="24" customHeight="1">
      <c r="A5" s="135" t="s">
        <v>68</v>
      </c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</row>
    <row r="6" spans="1:16" ht="6" customHeight="1">
      <c r="A6" s="52"/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</row>
    <row r="7" spans="1:16" ht="20" customHeight="1">
      <c r="B7" s="45"/>
      <c r="C7" s="45"/>
      <c r="D7" s="29"/>
      <c r="E7" s="29"/>
      <c r="F7" s="29"/>
      <c r="G7" s="29"/>
      <c r="H7" s="29"/>
      <c r="I7" s="29"/>
      <c r="J7" s="29"/>
      <c r="K7" s="29"/>
      <c r="L7" s="131" t="s">
        <v>115</v>
      </c>
      <c r="M7" s="131"/>
      <c r="N7" s="131"/>
      <c r="O7" s="29"/>
      <c r="P7" s="29"/>
    </row>
    <row r="8" spans="1:16" s="30" customFormat="1" ht="20" customHeight="1">
      <c r="B8" s="29"/>
      <c r="C8" s="29"/>
      <c r="D8" s="29"/>
      <c r="E8" s="29"/>
      <c r="F8" s="29"/>
      <c r="G8" s="29"/>
      <c r="H8" s="29"/>
      <c r="I8" s="29"/>
      <c r="J8" s="29"/>
      <c r="K8" s="29"/>
      <c r="L8" s="29" t="s">
        <v>35</v>
      </c>
      <c r="M8" s="29"/>
      <c r="N8" s="46" t="s">
        <v>31</v>
      </c>
      <c r="O8" s="29"/>
      <c r="P8" s="29"/>
    </row>
    <row r="9" spans="1:16" s="30" customFormat="1" ht="20" customHeight="1">
      <c r="B9" s="29"/>
      <c r="C9" s="29"/>
      <c r="D9" s="29" t="s">
        <v>7</v>
      </c>
      <c r="E9" s="29"/>
      <c r="F9" s="29"/>
      <c r="G9" s="48"/>
      <c r="H9" s="131" t="s">
        <v>3</v>
      </c>
      <c r="I9" s="131"/>
      <c r="J9" s="131"/>
      <c r="K9" s="29"/>
      <c r="L9" s="28" t="s">
        <v>36</v>
      </c>
      <c r="M9" s="29"/>
      <c r="N9" s="46" t="s">
        <v>32</v>
      </c>
      <c r="O9" s="29"/>
      <c r="P9" s="29" t="s">
        <v>5</v>
      </c>
    </row>
    <row r="10" spans="1:16" s="30" customFormat="1" ht="20" customHeight="1">
      <c r="B10" s="29"/>
      <c r="C10" s="29"/>
      <c r="D10" s="29" t="s">
        <v>6</v>
      </c>
      <c r="E10" s="29"/>
      <c r="F10" s="29"/>
      <c r="G10" s="48"/>
      <c r="H10" s="51" t="s">
        <v>40</v>
      </c>
      <c r="I10" s="51"/>
      <c r="J10" s="51"/>
      <c r="K10" s="29"/>
      <c r="L10" s="46" t="s">
        <v>41</v>
      </c>
      <c r="M10" s="29"/>
      <c r="N10" s="46" t="s">
        <v>113</v>
      </c>
      <c r="O10" s="29"/>
      <c r="P10" s="29" t="s">
        <v>113</v>
      </c>
    </row>
    <row r="11" spans="1:16" s="30" customFormat="1" ht="20" customHeight="1">
      <c r="B11" s="29" t="s">
        <v>84</v>
      </c>
      <c r="C11" s="29"/>
      <c r="D11" s="28" t="s">
        <v>8</v>
      </c>
      <c r="E11" s="29"/>
      <c r="F11" s="28" t="s">
        <v>54</v>
      </c>
      <c r="G11" s="50"/>
      <c r="H11" s="28" t="s">
        <v>112</v>
      </c>
      <c r="I11" s="29"/>
      <c r="J11" s="28" t="s">
        <v>4</v>
      </c>
      <c r="K11" s="29"/>
      <c r="L11" s="28" t="s">
        <v>42</v>
      </c>
      <c r="M11" s="29"/>
      <c r="N11" s="28" t="s">
        <v>33</v>
      </c>
      <c r="O11" s="29"/>
      <c r="P11" s="28" t="s">
        <v>33</v>
      </c>
    </row>
    <row r="12" spans="1:16" s="30" customFormat="1" ht="20" customHeight="1">
      <c r="G12" s="32"/>
    </row>
    <row r="13" spans="1:16" ht="20" customHeight="1">
      <c r="A13" s="26" t="s">
        <v>156</v>
      </c>
      <c r="B13" s="26"/>
      <c r="C13" s="26"/>
      <c r="D13" s="33">
        <v>300000000</v>
      </c>
      <c r="E13" s="33"/>
      <c r="F13" s="33">
        <v>317618090</v>
      </c>
      <c r="G13" s="33"/>
      <c r="H13" s="33">
        <v>30000000</v>
      </c>
      <c r="I13" s="33"/>
      <c r="J13" s="33">
        <v>110246522</v>
      </c>
      <c r="K13" s="33"/>
      <c r="L13" s="33">
        <v>57168860</v>
      </c>
      <c r="M13" s="33"/>
      <c r="N13" s="33">
        <v>57168860</v>
      </c>
      <c r="O13" s="33"/>
      <c r="P13" s="34">
        <f>SUM(D13:L13)</f>
        <v>815033472</v>
      </c>
    </row>
    <row r="14" spans="1:16" ht="20" customHeight="1">
      <c r="A14" s="35" t="s">
        <v>155</v>
      </c>
      <c r="B14" s="35"/>
      <c r="C14" s="35"/>
      <c r="D14" s="53">
        <v>0</v>
      </c>
      <c r="E14" s="36"/>
      <c r="F14" s="53">
        <v>0</v>
      </c>
      <c r="G14" s="36"/>
      <c r="H14" s="53">
        <v>0</v>
      </c>
      <c r="I14" s="36"/>
      <c r="J14" s="36">
        <v>43687911</v>
      </c>
      <c r="K14" s="36"/>
      <c r="L14" s="53">
        <v>0</v>
      </c>
      <c r="M14" s="36"/>
      <c r="N14" s="53">
        <f>SUM(L14:M14)</f>
        <v>0</v>
      </c>
      <c r="O14" s="36"/>
      <c r="P14" s="36">
        <f>SUM(D14:M14)</f>
        <v>43687911</v>
      </c>
    </row>
    <row r="15" spans="1:16" ht="20" customHeight="1">
      <c r="A15" s="35" t="s">
        <v>55</v>
      </c>
      <c r="B15" s="35"/>
      <c r="C15" s="35"/>
      <c r="D15" s="112">
        <v>0</v>
      </c>
      <c r="E15" s="36"/>
      <c r="F15" s="112">
        <v>0</v>
      </c>
      <c r="G15" s="36"/>
      <c r="H15" s="112">
        <v>0</v>
      </c>
      <c r="I15" s="36"/>
      <c r="J15" s="113">
        <v>-1485798</v>
      </c>
      <c r="K15" s="36"/>
      <c r="L15" s="112">
        <v>0</v>
      </c>
      <c r="M15" s="36"/>
      <c r="N15" s="112">
        <f>SUM(L15:M15)</f>
        <v>0</v>
      </c>
      <c r="O15" s="36"/>
      <c r="P15" s="113">
        <f>SUM(D15:M15)</f>
        <v>-1485798</v>
      </c>
    </row>
    <row r="16" spans="1:16" ht="20" customHeight="1">
      <c r="A16" s="35" t="s">
        <v>30</v>
      </c>
      <c r="B16" s="35"/>
      <c r="C16" s="35"/>
      <c r="D16" s="53">
        <f>SUM(D14:D15)</f>
        <v>0</v>
      </c>
      <c r="E16" s="33"/>
      <c r="F16" s="53">
        <f>SUM(F14:F15)</f>
        <v>0</v>
      </c>
      <c r="G16" s="33"/>
      <c r="H16" s="53">
        <f>SUM(H14:H15)</f>
        <v>0</v>
      </c>
      <c r="I16" s="33"/>
      <c r="J16" s="36">
        <f>SUM(J14:J15)</f>
        <v>42202113</v>
      </c>
      <c r="K16" s="33"/>
      <c r="L16" s="53">
        <f>SUM(L14:L15)</f>
        <v>0</v>
      </c>
      <c r="M16" s="33"/>
      <c r="N16" s="107">
        <f>SUM(N14:N15)</f>
        <v>0</v>
      </c>
      <c r="O16" s="33"/>
      <c r="P16" s="36">
        <f>SUM(P14:P15)</f>
        <v>42202113</v>
      </c>
    </row>
    <row r="17" spans="1:16" ht="20" customHeight="1" thickBot="1">
      <c r="A17" s="26" t="s">
        <v>157</v>
      </c>
      <c r="B17" s="26"/>
      <c r="C17" s="26"/>
      <c r="D17" s="38">
        <f>SUM(D16:D16,D13)</f>
        <v>300000000</v>
      </c>
      <c r="E17" s="37"/>
      <c r="F17" s="38">
        <f>SUM(F16:F16,F13)</f>
        <v>317618090</v>
      </c>
      <c r="G17" s="37"/>
      <c r="H17" s="38">
        <f>SUM(H16:H16,H13)</f>
        <v>30000000</v>
      </c>
      <c r="I17" s="37"/>
      <c r="J17" s="38">
        <f>SUM(J16:J16,J13)</f>
        <v>152448635</v>
      </c>
      <c r="K17" s="37"/>
      <c r="L17" s="38">
        <f>SUM(L16:L16,L13)</f>
        <v>57168860</v>
      </c>
      <c r="M17" s="37"/>
      <c r="N17" s="38">
        <f>SUM(N16:N16,N13)</f>
        <v>57168860</v>
      </c>
      <c r="O17" s="37"/>
      <c r="P17" s="38">
        <f>SUM(P16:P16,P13)</f>
        <v>857235585</v>
      </c>
    </row>
    <row r="18" spans="1:16" ht="20" customHeight="1" thickTop="1">
      <c r="A18" s="26"/>
      <c r="B18" s="26"/>
      <c r="C18" s="26"/>
      <c r="D18" s="41"/>
      <c r="E18" s="37"/>
      <c r="F18" s="41"/>
      <c r="G18" s="37"/>
      <c r="H18" s="41"/>
      <c r="I18" s="37"/>
      <c r="J18" s="41"/>
      <c r="K18" s="37"/>
      <c r="L18" s="41"/>
      <c r="M18" s="37"/>
      <c r="N18" s="41"/>
      <c r="O18" s="37"/>
      <c r="P18" s="41"/>
    </row>
    <row r="19" spans="1:16" ht="20" customHeight="1">
      <c r="A19" s="26" t="s">
        <v>164</v>
      </c>
      <c r="B19" s="26"/>
      <c r="C19" s="26"/>
      <c r="D19" s="33">
        <v>300000000</v>
      </c>
      <c r="E19" s="33"/>
      <c r="F19" s="33">
        <v>317618090</v>
      </c>
      <c r="G19" s="33"/>
      <c r="H19" s="33">
        <v>30000000</v>
      </c>
      <c r="I19" s="33"/>
      <c r="J19" s="33">
        <v>152448635</v>
      </c>
      <c r="K19" s="33"/>
      <c r="L19" s="33">
        <v>57168860</v>
      </c>
      <c r="M19" s="33"/>
      <c r="N19" s="33">
        <f>SUM(L19:M19)</f>
        <v>57168860</v>
      </c>
      <c r="O19" s="33"/>
      <c r="P19" s="34">
        <f>SUM(D19:M19)</f>
        <v>857235585</v>
      </c>
    </row>
    <row r="20" spans="1:16" ht="20" customHeight="1">
      <c r="A20" s="35" t="s">
        <v>189</v>
      </c>
      <c r="B20" s="35"/>
      <c r="C20" s="35"/>
      <c r="D20" s="53">
        <v>0</v>
      </c>
      <c r="E20" s="36"/>
      <c r="F20" s="53">
        <v>0</v>
      </c>
      <c r="G20" s="36"/>
      <c r="H20" s="53">
        <v>0</v>
      </c>
      <c r="I20" s="36"/>
      <c r="J20" s="36">
        <v>-46808222</v>
      </c>
      <c r="K20" s="36"/>
      <c r="L20" s="53">
        <v>0</v>
      </c>
      <c r="M20" s="36"/>
      <c r="N20" s="53">
        <f>SUM(L20:M20)</f>
        <v>0</v>
      </c>
      <c r="O20" s="36"/>
      <c r="P20" s="36">
        <f>SUM(D20:M20)</f>
        <v>-46808222</v>
      </c>
    </row>
    <row r="21" spans="1:16" ht="20" customHeight="1">
      <c r="A21" s="35" t="s">
        <v>190</v>
      </c>
      <c r="B21" s="35"/>
      <c r="C21" s="35"/>
      <c r="D21" s="112">
        <v>0</v>
      </c>
      <c r="E21" s="36"/>
      <c r="F21" s="112">
        <v>0</v>
      </c>
      <c r="G21" s="36"/>
      <c r="H21" s="112">
        <v>0</v>
      </c>
      <c r="I21" s="36"/>
      <c r="J21" s="113">
        <v>-4853205</v>
      </c>
      <c r="K21" s="36"/>
      <c r="L21" s="112">
        <v>0</v>
      </c>
      <c r="M21" s="36"/>
      <c r="N21" s="112">
        <f>SUM(L21:M21)</f>
        <v>0</v>
      </c>
      <c r="O21" s="36"/>
      <c r="P21" s="113">
        <f>SUM(D21:M21)</f>
        <v>-4853205</v>
      </c>
    </row>
    <row r="22" spans="1:16" ht="20" customHeight="1">
      <c r="A22" s="35" t="s">
        <v>185</v>
      </c>
      <c r="B22" s="35"/>
      <c r="C22" s="35"/>
      <c r="D22" s="53">
        <f>SUM(D20:D21)</f>
        <v>0</v>
      </c>
      <c r="E22" s="33"/>
      <c r="F22" s="53">
        <f>SUM(F20:F21)</f>
        <v>0</v>
      </c>
      <c r="G22" s="33"/>
      <c r="H22" s="53">
        <f>SUM(H20:H21)</f>
        <v>0</v>
      </c>
      <c r="I22" s="33"/>
      <c r="J22" s="36">
        <f>SUM(J20:J21)</f>
        <v>-51661427</v>
      </c>
      <c r="K22" s="33"/>
      <c r="L22" s="53">
        <f>SUM(L20:L21)</f>
        <v>0</v>
      </c>
      <c r="M22" s="33"/>
      <c r="N22" s="107">
        <f>SUM(N20:N21)</f>
        <v>0</v>
      </c>
      <c r="O22" s="33"/>
      <c r="P22" s="36">
        <f>SUM(P20:P21)</f>
        <v>-51661427</v>
      </c>
    </row>
    <row r="23" spans="1:16" ht="20" customHeight="1" thickBot="1">
      <c r="A23" s="26" t="s">
        <v>165</v>
      </c>
      <c r="B23" s="26"/>
      <c r="C23" s="26"/>
      <c r="D23" s="38">
        <f>SUM(D22:D22,D19)</f>
        <v>300000000</v>
      </c>
      <c r="E23" s="37"/>
      <c r="F23" s="38">
        <f>SUM(F22:F22,F19)</f>
        <v>317618090</v>
      </c>
      <c r="G23" s="37"/>
      <c r="H23" s="38">
        <f>SUM(H22:H22,H19)</f>
        <v>30000000</v>
      </c>
      <c r="I23" s="37"/>
      <c r="J23" s="38">
        <f>SUM(J22:J22,J19)</f>
        <v>100787208</v>
      </c>
      <c r="K23" s="37"/>
      <c r="L23" s="38">
        <f>SUM(L22:L22,L19)</f>
        <v>57168860</v>
      </c>
      <c r="M23" s="37"/>
      <c r="N23" s="38">
        <f>SUM(N22:N22,N19)</f>
        <v>57168860</v>
      </c>
      <c r="O23" s="37"/>
      <c r="P23" s="38">
        <f>SUM(P22:P22,P19)</f>
        <v>805574158</v>
      </c>
    </row>
    <row r="24" spans="1:16" ht="20" customHeight="1" thickTop="1">
      <c r="D24" s="39"/>
      <c r="E24" s="39"/>
      <c r="F24" s="39"/>
      <c r="G24" s="40"/>
      <c r="H24" s="39"/>
      <c r="I24" s="39"/>
      <c r="J24" s="39"/>
      <c r="K24" s="39"/>
      <c r="L24" s="39"/>
      <c r="M24" s="39"/>
      <c r="N24" s="39"/>
      <c r="O24" s="39"/>
      <c r="P24" s="39"/>
    </row>
    <row r="25" spans="1:16" ht="20" customHeight="1">
      <c r="D25" s="39"/>
      <c r="E25" s="39"/>
      <c r="F25" s="39"/>
      <c r="G25" s="40"/>
      <c r="H25" s="39"/>
      <c r="I25" s="39"/>
      <c r="J25" s="39"/>
      <c r="K25" s="39"/>
      <c r="L25" s="39"/>
      <c r="M25" s="39"/>
      <c r="N25" s="39"/>
      <c r="O25" s="39"/>
      <c r="P25" s="39"/>
    </row>
    <row r="26" spans="1:16" ht="20" customHeight="1">
      <c r="D26" s="39"/>
      <c r="E26" s="39"/>
      <c r="F26" s="39"/>
      <c r="G26" s="40"/>
      <c r="H26" s="39"/>
      <c r="I26" s="39"/>
      <c r="J26" s="39"/>
      <c r="K26" s="39"/>
      <c r="L26" s="39"/>
      <c r="M26" s="39"/>
      <c r="N26" s="39"/>
      <c r="O26" s="39"/>
      <c r="P26" s="39"/>
    </row>
    <row r="30" spans="1:16" ht="24" customHeight="1">
      <c r="A30" s="27" t="s">
        <v>131</v>
      </c>
    </row>
  </sheetData>
  <mergeCells count="7">
    <mergeCell ref="H9:J9"/>
    <mergeCell ref="A4:P4"/>
    <mergeCell ref="A3:P3"/>
    <mergeCell ref="A2:P2"/>
    <mergeCell ref="A1:P1"/>
    <mergeCell ref="A5:P5"/>
    <mergeCell ref="L7:N7"/>
  </mergeCells>
  <printOptions horizontalCentered="1"/>
  <pageMargins left="0.5" right="0.2" top="1" bottom="0.5" header="0.5" footer="0.3"/>
  <pageSetup paperSize="9" scale="7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50"/>
  </sheetPr>
  <dimension ref="A1:J175"/>
  <sheetViews>
    <sheetView tabSelected="1" view="pageBreakPreview" topLeftCell="A5" zoomScaleNormal="70" zoomScaleSheetLayoutView="100" workbookViewId="0">
      <selection activeCell="A18" sqref="A18"/>
    </sheetView>
  </sheetViews>
  <sheetFormatPr defaultColWidth="10.6328125" defaultRowHeight="14"/>
  <cols>
    <col min="1" max="1" width="51.6328125" style="12" customWidth="1"/>
    <col min="2" max="2" width="7.453125" style="12" customWidth="1"/>
    <col min="3" max="3" width="0.81640625" style="12" customWidth="1"/>
    <col min="4" max="4" width="12.6328125" style="12" customWidth="1"/>
    <col min="5" max="5" width="0.81640625" style="12" customWidth="1"/>
    <col min="6" max="6" width="12.6328125" style="12" customWidth="1"/>
    <col min="7" max="7" width="0.81640625" style="12" customWidth="1"/>
    <col min="8" max="8" width="12.6328125" style="12" customWidth="1"/>
    <col min="9" max="9" width="0.81640625" style="12" customWidth="1"/>
    <col min="10" max="10" width="12.6328125" style="12" customWidth="1"/>
    <col min="11" max="11" width="10.6328125" style="12"/>
    <col min="12" max="12" width="13.453125" style="12" bestFit="1" customWidth="1"/>
    <col min="13" max="15" width="10.6328125" style="12"/>
    <col min="16" max="16" width="11.6328125" style="12" bestFit="1" customWidth="1"/>
    <col min="17" max="16384" width="10.6328125" style="12"/>
  </cols>
  <sheetData>
    <row r="1" spans="1:10" ht="20" customHeight="1">
      <c r="A1" s="125" t="s">
        <v>59</v>
      </c>
      <c r="B1" s="125"/>
      <c r="C1" s="125"/>
      <c r="D1" s="125"/>
      <c r="E1" s="125"/>
      <c r="F1" s="125"/>
      <c r="G1" s="125"/>
      <c r="H1" s="125"/>
      <c r="I1" s="125"/>
      <c r="J1" s="125"/>
    </row>
    <row r="2" spans="1:10" ht="20" customHeight="1">
      <c r="A2" s="125" t="s">
        <v>81</v>
      </c>
      <c r="B2" s="125"/>
      <c r="C2" s="125"/>
      <c r="D2" s="125"/>
      <c r="E2" s="125"/>
      <c r="F2" s="125"/>
      <c r="G2" s="125"/>
      <c r="H2" s="125"/>
      <c r="I2" s="125"/>
      <c r="J2" s="125"/>
    </row>
    <row r="3" spans="1:10" ht="20" customHeight="1">
      <c r="A3" s="126" t="s">
        <v>161</v>
      </c>
      <c r="B3" s="126"/>
      <c r="C3" s="126"/>
      <c r="D3" s="126"/>
      <c r="E3" s="126"/>
      <c r="F3" s="126"/>
      <c r="G3" s="126"/>
      <c r="H3" s="126"/>
      <c r="I3" s="126"/>
      <c r="J3" s="126"/>
    </row>
    <row r="4" spans="1:10" ht="20" customHeight="1">
      <c r="A4" s="127" t="s">
        <v>68</v>
      </c>
      <c r="B4" s="128"/>
      <c r="C4" s="128"/>
      <c r="D4" s="128"/>
      <c r="E4" s="128"/>
      <c r="F4" s="128"/>
      <c r="G4" s="128"/>
      <c r="H4" s="128"/>
      <c r="I4" s="128"/>
      <c r="J4" s="128"/>
    </row>
    <row r="5" spans="1:10" ht="6" customHeight="1">
      <c r="A5" s="67"/>
      <c r="B5" s="13"/>
      <c r="C5" s="13"/>
      <c r="D5" s="13"/>
      <c r="E5" s="13"/>
      <c r="F5" s="13"/>
      <c r="G5" s="13"/>
      <c r="H5" s="13"/>
      <c r="I5" s="13"/>
      <c r="J5" s="13"/>
    </row>
    <row r="6" spans="1:10" s="11" customFormat="1" ht="19" customHeight="1">
      <c r="A6" s="12"/>
      <c r="B6" s="57"/>
      <c r="C6" s="57"/>
      <c r="D6" s="125" t="s">
        <v>61</v>
      </c>
      <c r="E6" s="125"/>
      <c r="F6" s="125"/>
      <c r="G6" s="66"/>
      <c r="H6" s="125" t="s">
        <v>63</v>
      </c>
      <c r="I6" s="125"/>
      <c r="J6" s="125"/>
    </row>
    <row r="7" spans="1:10" ht="19" customHeight="1">
      <c r="B7" s="57"/>
      <c r="C7" s="57"/>
      <c r="D7" s="125" t="s">
        <v>62</v>
      </c>
      <c r="E7" s="125"/>
      <c r="F7" s="125"/>
      <c r="G7" s="66"/>
      <c r="H7" s="125" t="s">
        <v>62</v>
      </c>
      <c r="I7" s="125"/>
      <c r="J7" s="125"/>
    </row>
    <row r="8" spans="1:10" ht="19" customHeight="1">
      <c r="B8" s="58" t="s">
        <v>84</v>
      </c>
      <c r="C8" s="58"/>
      <c r="D8" s="42">
        <v>2024</v>
      </c>
      <c r="E8" s="43"/>
      <c r="F8" s="42">
        <v>2023</v>
      </c>
      <c r="G8" s="44"/>
      <c r="H8" s="42">
        <v>2024</v>
      </c>
      <c r="I8" s="43"/>
      <c r="J8" s="42">
        <v>2023</v>
      </c>
    </row>
    <row r="9" spans="1:10" ht="19" customHeight="1">
      <c r="A9" s="97" t="s">
        <v>20</v>
      </c>
    </row>
    <row r="10" spans="1:10" ht="19" customHeight="1">
      <c r="A10" s="98" t="s">
        <v>176</v>
      </c>
      <c r="D10" s="3">
        <v>-29125936</v>
      </c>
      <c r="F10" s="3">
        <v>-91776718</v>
      </c>
      <c r="H10" s="3">
        <v>-46808222</v>
      </c>
      <c r="J10" s="3">
        <v>43687911</v>
      </c>
    </row>
    <row r="11" spans="1:10" ht="19" customHeight="1">
      <c r="A11" s="98" t="s">
        <v>100</v>
      </c>
      <c r="D11" s="3"/>
      <c r="E11" s="3"/>
      <c r="F11" s="3"/>
      <c r="G11" s="3"/>
      <c r="H11" s="3"/>
      <c r="I11" s="3"/>
      <c r="J11" s="3"/>
    </row>
    <row r="12" spans="1:10" ht="19" customHeight="1">
      <c r="A12" s="99" t="s">
        <v>191</v>
      </c>
      <c r="D12" s="3">
        <v>1332978</v>
      </c>
      <c r="E12" s="3"/>
      <c r="F12" s="3">
        <v>3863940</v>
      </c>
      <c r="G12" s="3"/>
      <c r="H12" s="3">
        <v>1412261</v>
      </c>
      <c r="I12" s="3"/>
      <c r="J12" s="3">
        <v>3892338</v>
      </c>
    </row>
    <row r="13" spans="1:10" ht="19" customHeight="1">
      <c r="A13" s="54" t="s">
        <v>127</v>
      </c>
      <c r="D13" s="3">
        <v>59464806</v>
      </c>
      <c r="E13" s="3"/>
      <c r="F13" s="3">
        <v>73551036</v>
      </c>
      <c r="G13" s="3"/>
      <c r="H13" s="3">
        <v>24078229</v>
      </c>
      <c r="I13" s="3"/>
      <c r="J13" s="3">
        <v>25693488</v>
      </c>
    </row>
    <row r="14" spans="1:10" ht="19" customHeight="1">
      <c r="A14" s="54" t="s">
        <v>134</v>
      </c>
      <c r="D14" s="3">
        <v>6153442</v>
      </c>
      <c r="E14" s="3"/>
      <c r="F14" s="3">
        <v>5016917</v>
      </c>
      <c r="G14" s="3"/>
      <c r="H14" s="3">
        <v>6153442</v>
      </c>
      <c r="I14" s="3"/>
      <c r="J14" s="3">
        <v>5016917</v>
      </c>
    </row>
    <row r="15" spans="1:10" ht="19" customHeight="1">
      <c r="A15" s="54" t="s">
        <v>216</v>
      </c>
    </row>
    <row r="16" spans="1:10" ht="19" customHeight="1">
      <c r="A16" s="101" t="s">
        <v>217</v>
      </c>
      <c r="D16" s="3">
        <v>5346278</v>
      </c>
      <c r="E16" s="3"/>
      <c r="F16" s="3">
        <v>174155</v>
      </c>
      <c r="G16" s="3"/>
      <c r="H16" s="3">
        <v>5346278</v>
      </c>
      <c r="I16" s="3"/>
      <c r="J16" s="3">
        <v>174155</v>
      </c>
    </row>
    <row r="17" spans="1:10" ht="19" customHeight="1">
      <c r="A17" s="54" t="s">
        <v>192</v>
      </c>
      <c r="D17" s="3">
        <f>462315-343355</f>
        <v>118960</v>
      </c>
      <c r="E17" s="3"/>
      <c r="F17" s="100">
        <v>0</v>
      </c>
      <c r="G17" s="3"/>
      <c r="H17" s="3">
        <f>462315-343355</f>
        <v>118960</v>
      </c>
      <c r="I17" s="3"/>
      <c r="J17" s="100">
        <v>0</v>
      </c>
    </row>
    <row r="18" spans="1:10" ht="19" customHeight="1">
      <c r="A18" s="54" t="s">
        <v>194</v>
      </c>
      <c r="D18" s="3">
        <v>141490</v>
      </c>
      <c r="E18" s="3"/>
      <c r="F18" s="3">
        <v>-1203246</v>
      </c>
      <c r="G18" s="3"/>
      <c r="H18" s="3">
        <v>141490</v>
      </c>
      <c r="I18" s="3"/>
      <c r="J18" s="3">
        <v>12923</v>
      </c>
    </row>
    <row r="19" spans="1:10" ht="19" customHeight="1">
      <c r="A19" s="54" t="s">
        <v>193</v>
      </c>
      <c r="D19" s="3">
        <v>2709528</v>
      </c>
      <c r="E19" s="3"/>
      <c r="F19" s="3">
        <v>91463881</v>
      </c>
      <c r="G19" s="3"/>
      <c r="H19" s="3">
        <v>1365192</v>
      </c>
      <c r="I19" s="3"/>
      <c r="J19" s="100">
        <v>0</v>
      </c>
    </row>
    <row r="20" spans="1:10" ht="19" customHeight="1">
      <c r="A20" s="54" t="s">
        <v>128</v>
      </c>
      <c r="B20" s="110">
        <v>21</v>
      </c>
      <c r="D20" s="3">
        <v>8823562</v>
      </c>
      <c r="E20" s="3"/>
      <c r="F20" s="3">
        <v>8712067</v>
      </c>
      <c r="G20" s="3"/>
      <c r="H20" s="3">
        <v>8620189</v>
      </c>
      <c r="I20" s="3"/>
      <c r="J20" s="3">
        <v>8492801</v>
      </c>
    </row>
    <row r="21" spans="1:10" ht="19" customHeight="1">
      <c r="A21" s="54" t="s">
        <v>160</v>
      </c>
      <c r="D21" s="100">
        <v>0</v>
      </c>
      <c r="E21" s="3"/>
      <c r="F21" s="3">
        <v>-795031</v>
      </c>
      <c r="G21" s="3"/>
      <c r="H21" s="100">
        <v>0</v>
      </c>
      <c r="I21" s="3"/>
      <c r="J21" s="3">
        <v>-795031</v>
      </c>
    </row>
    <row r="22" spans="1:10" ht="19" customHeight="1">
      <c r="A22" s="54" t="s">
        <v>195</v>
      </c>
      <c r="D22" s="3"/>
      <c r="E22" s="3"/>
      <c r="F22" s="3"/>
      <c r="G22" s="3"/>
      <c r="H22" s="3"/>
      <c r="I22" s="3"/>
      <c r="J22" s="3"/>
    </row>
    <row r="23" spans="1:10" ht="19" customHeight="1">
      <c r="A23" s="101" t="s">
        <v>140</v>
      </c>
      <c r="D23" s="65">
        <v>-509</v>
      </c>
      <c r="E23" s="3"/>
      <c r="F23" s="65">
        <v>-402</v>
      </c>
      <c r="G23" s="3"/>
      <c r="H23" s="100">
        <v>0</v>
      </c>
      <c r="I23" s="3"/>
      <c r="J23" s="108">
        <v>0</v>
      </c>
    </row>
    <row r="24" spans="1:10" ht="19" customHeight="1">
      <c r="A24" s="54" t="s">
        <v>196</v>
      </c>
      <c r="D24" s="65">
        <v>-63815</v>
      </c>
      <c r="E24" s="3"/>
      <c r="F24" s="65">
        <v>-45436</v>
      </c>
      <c r="G24" s="3"/>
      <c r="H24" s="100">
        <v>0</v>
      </c>
      <c r="I24" s="3"/>
      <c r="J24" s="108">
        <v>0</v>
      </c>
    </row>
    <row r="25" spans="1:10" ht="19" customHeight="1">
      <c r="A25" s="54" t="s">
        <v>197</v>
      </c>
      <c r="D25" s="65">
        <v>-559712</v>
      </c>
      <c r="E25" s="3"/>
      <c r="F25" s="65">
        <v>-14101</v>
      </c>
      <c r="G25" s="3"/>
      <c r="H25" s="3">
        <v>-547475</v>
      </c>
      <c r="I25" s="3"/>
      <c r="J25" s="3">
        <v>-14101</v>
      </c>
    </row>
    <row r="26" spans="1:10" ht="19" customHeight="1">
      <c r="A26" s="54" t="s">
        <v>198</v>
      </c>
      <c r="D26" s="3">
        <v>276</v>
      </c>
      <c r="E26" s="3"/>
      <c r="F26" s="3">
        <v>-577872</v>
      </c>
      <c r="G26" s="3"/>
      <c r="H26" s="3">
        <v>276</v>
      </c>
      <c r="I26" s="3"/>
      <c r="J26" s="3">
        <v>-577872</v>
      </c>
    </row>
    <row r="27" spans="1:10" ht="19" customHeight="1">
      <c r="A27" s="54" t="s">
        <v>199</v>
      </c>
      <c r="D27" s="3">
        <v>-1659512</v>
      </c>
      <c r="E27" s="3"/>
      <c r="F27" s="3">
        <v>-1495240</v>
      </c>
      <c r="G27" s="3"/>
      <c r="H27" s="3">
        <v>-1659512</v>
      </c>
      <c r="I27" s="3"/>
      <c r="J27" s="3">
        <v>-1495240</v>
      </c>
    </row>
    <row r="28" spans="1:10" ht="19" customHeight="1">
      <c r="A28" s="54" t="s">
        <v>52</v>
      </c>
      <c r="B28" s="110" t="s">
        <v>145</v>
      </c>
      <c r="D28" s="100">
        <v>0</v>
      </c>
      <c r="E28" s="3"/>
      <c r="F28" s="100">
        <v>0</v>
      </c>
      <c r="G28" s="3"/>
      <c r="H28" s="100">
        <v>0</v>
      </c>
      <c r="I28" s="3"/>
      <c r="J28" s="102">
        <v>-90717966</v>
      </c>
    </row>
    <row r="29" spans="1:10" ht="19" customHeight="1">
      <c r="A29" s="54" t="s">
        <v>101</v>
      </c>
      <c r="D29" s="3">
        <v>-261379</v>
      </c>
      <c r="E29" s="3"/>
      <c r="F29" s="3">
        <v>-187701</v>
      </c>
      <c r="G29" s="3"/>
      <c r="H29" s="3">
        <v>-247395</v>
      </c>
      <c r="I29" s="3"/>
      <c r="J29" s="3">
        <v>-180351</v>
      </c>
    </row>
    <row r="30" spans="1:10" ht="19" customHeight="1">
      <c r="A30" s="87" t="s">
        <v>102</v>
      </c>
      <c r="D30" s="5">
        <v>7869370</v>
      </c>
      <c r="E30" s="3"/>
      <c r="F30" s="5">
        <v>5125099</v>
      </c>
      <c r="G30" s="3"/>
      <c r="H30" s="5">
        <v>6520835</v>
      </c>
      <c r="I30" s="3"/>
      <c r="J30" s="5">
        <v>5634309</v>
      </c>
    </row>
    <row r="31" spans="1:10" ht="19" customHeight="1">
      <c r="A31" s="11" t="s">
        <v>141</v>
      </c>
      <c r="D31" s="3"/>
      <c r="E31" s="3"/>
      <c r="F31" s="3"/>
      <c r="G31" s="3"/>
      <c r="H31" s="3"/>
      <c r="I31" s="3"/>
      <c r="J31" s="3"/>
    </row>
    <row r="32" spans="1:10" ht="19" customHeight="1">
      <c r="A32" s="87" t="s">
        <v>129</v>
      </c>
      <c r="D32" s="3">
        <f>SUM(D10:D30)</f>
        <v>60289827</v>
      </c>
      <c r="E32" s="3"/>
      <c r="F32" s="3">
        <f>SUM(F10:F30)</f>
        <v>91811348</v>
      </c>
      <c r="G32" s="3"/>
      <c r="H32" s="3">
        <f>SUM(H10:H30)</f>
        <v>4494548</v>
      </c>
      <c r="I32" s="3"/>
      <c r="J32" s="3">
        <f>SUM(J10:J30)</f>
        <v>-1175719</v>
      </c>
    </row>
    <row r="33" spans="1:10" ht="19" customHeight="1">
      <c r="A33" s="11" t="s">
        <v>12</v>
      </c>
      <c r="D33" s="3"/>
      <c r="E33" s="3"/>
      <c r="F33" s="3"/>
      <c r="G33" s="3"/>
      <c r="H33" s="3"/>
      <c r="I33" s="3"/>
      <c r="J33" s="3"/>
    </row>
    <row r="34" spans="1:10" ht="19" customHeight="1">
      <c r="A34" s="54" t="s">
        <v>107</v>
      </c>
      <c r="D34" s="3">
        <f>3788086+343355</f>
        <v>4131441</v>
      </c>
      <c r="E34" s="3"/>
      <c r="F34" s="3">
        <v>12614380</v>
      </c>
      <c r="G34" s="3"/>
      <c r="H34" s="3">
        <f>6908374+343355</f>
        <v>7251729</v>
      </c>
      <c r="I34" s="3"/>
      <c r="J34" s="3">
        <v>-5845178</v>
      </c>
    </row>
    <row r="35" spans="1:10" ht="19" customHeight="1">
      <c r="A35" s="54" t="s">
        <v>151</v>
      </c>
      <c r="D35" s="3">
        <v>24934745</v>
      </c>
      <c r="E35" s="3"/>
      <c r="F35" s="3">
        <v>-46003667</v>
      </c>
      <c r="G35" s="3"/>
      <c r="H35" s="3">
        <v>24934745</v>
      </c>
      <c r="I35" s="3"/>
      <c r="J35" s="3">
        <v>-46003667</v>
      </c>
    </row>
    <row r="36" spans="1:10" ht="19" customHeight="1">
      <c r="A36" s="54" t="s">
        <v>26</v>
      </c>
      <c r="D36" s="3">
        <v>-109364295</v>
      </c>
      <c r="E36" s="3"/>
      <c r="F36" s="3">
        <f>-10775456+80097</f>
        <v>-10695359</v>
      </c>
      <c r="G36" s="3"/>
      <c r="H36" s="122">
        <v>-109364295</v>
      </c>
      <c r="I36" s="3"/>
      <c r="J36" s="3">
        <f>-10775456+80097</f>
        <v>-10695359</v>
      </c>
    </row>
    <row r="37" spans="1:10" ht="19" customHeight="1">
      <c r="A37" s="54" t="s">
        <v>146</v>
      </c>
      <c r="D37" s="3">
        <v>1809281</v>
      </c>
      <c r="E37" s="3"/>
      <c r="F37" s="3">
        <v>-3098066</v>
      </c>
      <c r="G37" s="3"/>
      <c r="H37" s="3">
        <v>1809281</v>
      </c>
      <c r="I37" s="3"/>
      <c r="J37" s="3">
        <v>-3098066</v>
      </c>
    </row>
    <row r="38" spans="1:10" ht="19" customHeight="1">
      <c r="A38" s="54" t="s">
        <v>0</v>
      </c>
      <c r="D38" s="3">
        <v>1014537</v>
      </c>
      <c r="E38" s="3"/>
      <c r="F38" s="3">
        <v>-393916</v>
      </c>
      <c r="G38" s="3"/>
      <c r="H38" s="3">
        <v>916409</v>
      </c>
      <c r="I38" s="3"/>
      <c r="J38" s="3">
        <v>-320858</v>
      </c>
    </row>
    <row r="39" spans="1:10" ht="19" customHeight="1">
      <c r="A39" s="54" t="s">
        <v>50</v>
      </c>
      <c r="D39" s="3">
        <v>-2851217</v>
      </c>
      <c r="E39" s="3"/>
      <c r="F39" s="3">
        <v>-1613159</v>
      </c>
      <c r="G39" s="3"/>
      <c r="H39" s="3">
        <v>-2851217</v>
      </c>
      <c r="I39" s="3"/>
      <c r="J39" s="3">
        <v>-1613159</v>
      </c>
    </row>
    <row r="40" spans="1:10" ht="19" customHeight="1">
      <c r="A40" s="54" t="s">
        <v>1</v>
      </c>
      <c r="D40" s="3">
        <f>-311240+281905</f>
        <v>-29335</v>
      </c>
      <c r="E40" s="3"/>
      <c r="F40" s="3">
        <v>75632</v>
      </c>
      <c r="G40" s="3"/>
      <c r="H40" s="3">
        <v>-27128</v>
      </c>
      <c r="I40" s="3"/>
      <c r="J40" s="3">
        <v>75632</v>
      </c>
    </row>
    <row r="41" spans="1:10" ht="19" customHeight="1">
      <c r="A41" s="11" t="s">
        <v>19</v>
      </c>
      <c r="D41" s="3"/>
      <c r="E41" s="3"/>
      <c r="F41" s="3"/>
      <c r="G41" s="3"/>
      <c r="H41" s="3"/>
      <c r="I41" s="3"/>
      <c r="J41" s="3"/>
    </row>
    <row r="42" spans="1:10" ht="19" customHeight="1">
      <c r="A42" s="54" t="s">
        <v>108</v>
      </c>
      <c r="D42" s="3">
        <v>48030125</v>
      </c>
      <c r="E42" s="3"/>
      <c r="F42" s="3">
        <f>-8943496+1590060+1</f>
        <v>-7353435</v>
      </c>
      <c r="G42" s="3"/>
      <c r="H42" s="3">
        <v>50977016</v>
      </c>
      <c r="I42" s="3"/>
      <c r="J42" s="3">
        <f>-10103513+1590060</f>
        <v>-8513453</v>
      </c>
    </row>
    <row r="43" spans="1:10" ht="19" customHeight="1">
      <c r="A43" s="54" t="s">
        <v>149</v>
      </c>
      <c r="D43" s="3">
        <v>-14093886</v>
      </c>
      <c r="E43" s="3"/>
      <c r="F43" s="3">
        <v>3248258</v>
      </c>
      <c r="G43" s="3"/>
      <c r="H43" s="3">
        <v>-14093886</v>
      </c>
      <c r="I43" s="3"/>
      <c r="J43" s="3">
        <v>3248258</v>
      </c>
    </row>
    <row r="44" spans="1:10" ht="19" customHeight="1">
      <c r="A44" s="99" t="s">
        <v>10</v>
      </c>
      <c r="D44" s="3">
        <v>2956536</v>
      </c>
      <c r="E44" s="3"/>
      <c r="F44" s="3">
        <v>4037005</v>
      </c>
      <c r="G44" s="3"/>
      <c r="H44" s="3">
        <v>2751723</v>
      </c>
      <c r="I44" s="3"/>
      <c r="J44" s="3">
        <v>5510345</v>
      </c>
    </row>
    <row r="45" spans="1:10" ht="19" customHeight="1">
      <c r="A45" s="54" t="s">
        <v>28</v>
      </c>
      <c r="B45" s="60">
        <v>21</v>
      </c>
      <c r="D45" s="5">
        <v>-15105931</v>
      </c>
      <c r="E45" s="3"/>
      <c r="F45" s="5">
        <v>-15833834</v>
      </c>
      <c r="G45" s="3"/>
      <c r="H45" s="5">
        <v>-15105931</v>
      </c>
      <c r="I45" s="3"/>
      <c r="J45" s="5">
        <v>-15833834</v>
      </c>
    </row>
    <row r="46" spans="1:10" ht="19" customHeight="1">
      <c r="A46" s="98" t="s">
        <v>200</v>
      </c>
      <c r="D46" s="3">
        <f>SUM(D32:D45)</f>
        <v>1721828</v>
      </c>
      <c r="E46" s="3"/>
      <c r="F46" s="3">
        <f>SUM(F32:F45)</f>
        <v>26795187</v>
      </c>
      <c r="G46" s="3"/>
      <c r="H46" s="3">
        <f>SUM(H32:H45)</f>
        <v>-48307006</v>
      </c>
      <c r="I46" s="3"/>
      <c r="J46" s="3">
        <f>SUM(J32:J45)</f>
        <v>-84265058</v>
      </c>
    </row>
    <row r="47" spans="1:10" ht="19" customHeight="1">
      <c r="A47" s="99" t="s">
        <v>158</v>
      </c>
      <c r="D47" s="3">
        <v>6416493</v>
      </c>
      <c r="E47" s="3"/>
      <c r="F47" s="3">
        <v>-7165688</v>
      </c>
      <c r="G47" s="3"/>
      <c r="H47" s="3">
        <v>5791383</v>
      </c>
      <c r="I47" s="3"/>
      <c r="J47" s="3">
        <v>-2824818</v>
      </c>
    </row>
    <row r="48" spans="1:10" ht="19" customHeight="1">
      <c r="A48" s="97" t="s">
        <v>201</v>
      </c>
      <c r="D48" s="75">
        <f>SUM(D46:D47)</f>
        <v>8138321</v>
      </c>
      <c r="E48" s="3"/>
      <c r="F48" s="75">
        <f>SUM(F46:F47)</f>
        <v>19629499</v>
      </c>
      <c r="G48" s="3"/>
      <c r="H48" s="75">
        <f>SUM(H46:H47)</f>
        <v>-42515623</v>
      </c>
      <c r="I48" s="3"/>
      <c r="J48" s="75">
        <f>SUM(J46:J47)</f>
        <v>-87089876</v>
      </c>
    </row>
    <row r="49" spans="1:10" ht="20" customHeight="1">
      <c r="A49" s="125" t="s">
        <v>59</v>
      </c>
      <c r="B49" s="125"/>
      <c r="C49" s="125"/>
      <c r="D49" s="125"/>
      <c r="E49" s="125"/>
      <c r="F49" s="125"/>
      <c r="G49" s="125"/>
      <c r="H49" s="125"/>
      <c r="I49" s="125"/>
      <c r="J49" s="125"/>
    </row>
    <row r="50" spans="1:10" ht="20" customHeight="1">
      <c r="A50" s="125" t="s">
        <v>82</v>
      </c>
      <c r="B50" s="125"/>
      <c r="C50" s="125"/>
      <c r="D50" s="125"/>
      <c r="E50" s="125"/>
      <c r="F50" s="125"/>
      <c r="G50" s="125"/>
      <c r="H50" s="125"/>
      <c r="I50" s="125"/>
      <c r="J50" s="125"/>
    </row>
    <row r="51" spans="1:10" ht="20" customHeight="1">
      <c r="A51" s="126" t="s">
        <v>161</v>
      </c>
      <c r="B51" s="126"/>
      <c r="C51" s="126"/>
      <c r="D51" s="126"/>
      <c r="E51" s="126"/>
      <c r="F51" s="126"/>
      <c r="G51" s="126"/>
      <c r="H51" s="126"/>
      <c r="I51" s="126"/>
      <c r="J51" s="126"/>
    </row>
    <row r="52" spans="1:10" ht="20" customHeight="1">
      <c r="A52" s="127" t="s">
        <v>68</v>
      </c>
      <c r="B52" s="128"/>
      <c r="C52" s="128"/>
      <c r="D52" s="128"/>
      <c r="E52" s="128"/>
      <c r="F52" s="128"/>
      <c r="G52" s="128"/>
      <c r="H52" s="128"/>
      <c r="I52" s="128"/>
      <c r="J52" s="128"/>
    </row>
    <row r="53" spans="1:10" ht="6" customHeight="1">
      <c r="A53" s="67"/>
      <c r="B53" s="13"/>
      <c r="C53" s="13"/>
      <c r="D53" s="13"/>
      <c r="E53" s="13"/>
      <c r="F53" s="13"/>
      <c r="G53" s="13"/>
      <c r="H53" s="13"/>
      <c r="I53" s="13"/>
      <c r="J53" s="13"/>
    </row>
    <row r="54" spans="1:10" ht="20" customHeight="1">
      <c r="B54" s="57"/>
      <c r="C54" s="57"/>
      <c r="D54" s="125" t="s">
        <v>61</v>
      </c>
      <c r="E54" s="125"/>
      <c r="F54" s="125"/>
      <c r="G54" s="66"/>
      <c r="H54" s="125" t="s">
        <v>63</v>
      </c>
      <c r="I54" s="125"/>
      <c r="J54" s="125"/>
    </row>
    <row r="55" spans="1:10" ht="20" customHeight="1">
      <c r="B55" s="57"/>
      <c r="C55" s="57"/>
      <c r="D55" s="125" t="s">
        <v>62</v>
      </c>
      <c r="E55" s="125"/>
      <c r="F55" s="125"/>
      <c r="G55" s="66"/>
      <c r="H55" s="125" t="s">
        <v>62</v>
      </c>
      <c r="I55" s="125"/>
      <c r="J55" s="125"/>
    </row>
    <row r="56" spans="1:10" ht="20" customHeight="1">
      <c r="B56" s="58" t="s">
        <v>84</v>
      </c>
      <c r="C56" s="58"/>
      <c r="D56" s="42">
        <v>2024</v>
      </c>
      <c r="E56" s="43"/>
      <c r="F56" s="42">
        <v>2023</v>
      </c>
      <c r="G56" s="44"/>
      <c r="H56" s="42">
        <v>2024</v>
      </c>
      <c r="I56" s="43"/>
      <c r="J56" s="42">
        <v>2023</v>
      </c>
    </row>
    <row r="57" spans="1:10" ht="20" customHeight="1">
      <c r="A57" s="97" t="s">
        <v>21</v>
      </c>
      <c r="D57" s="103"/>
      <c r="E57" s="104"/>
      <c r="F57" s="103"/>
      <c r="G57" s="104"/>
      <c r="H57" s="103"/>
      <c r="I57" s="104"/>
      <c r="J57" s="103"/>
    </row>
    <row r="58" spans="1:10" ht="20" customHeight="1">
      <c r="A58" s="54" t="s">
        <v>202</v>
      </c>
      <c r="D58" s="3">
        <v>-1059705</v>
      </c>
      <c r="E58" s="3"/>
      <c r="F58" s="3">
        <v>-45808</v>
      </c>
      <c r="G58" s="3"/>
      <c r="H58" s="3">
        <v>441689</v>
      </c>
      <c r="I58" s="3"/>
      <c r="J58" s="3">
        <v>-45808</v>
      </c>
    </row>
    <row r="59" spans="1:10" ht="20" customHeight="1">
      <c r="A59" s="54" t="s">
        <v>203</v>
      </c>
      <c r="D59" s="3">
        <v>1300000</v>
      </c>
      <c r="E59" s="3"/>
      <c r="F59" s="3">
        <v>524689</v>
      </c>
      <c r="G59" s="3"/>
      <c r="H59" s="100">
        <v>0</v>
      </c>
      <c r="I59" s="3"/>
      <c r="J59" s="100">
        <v>0</v>
      </c>
    </row>
    <row r="60" spans="1:10" ht="20" customHeight="1">
      <c r="A60" s="54" t="s">
        <v>52</v>
      </c>
      <c r="B60" s="60">
        <v>11</v>
      </c>
      <c r="D60" s="100">
        <v>0</v>
      </c>
      <c r="E60" s="3"/>
      <c r="F60" s="100">
        <v>0</v>
      </c>
      <c r="G60" s="3"/>
      <c r="H60" s="100">
        <v>0</v>
      </c>
      <c r="I60" s="3"/>
      <c r="J60" s="102">
        <v>90717966</v>
      </c>
    </row>
    <row r="61" spans="1:10" ht="20" customHeight="1">
      <c r="A61" s="54" t="s">
        <v>103</v>
      </c>
      <c r="D61" s="3">
        <v>50845</v>
      </c>
      <c r="E61" s="3"/>
      <c r="F61" s="3">
        <v>1246153</v>
      </c>
      <c r="G61" s="3"/>
      <c r="H61" s="3">
        <v>50845</v>
      </c>
      <c r="I61" s="3"/>
      <c r="J61" s="3">
        <v>29985</v>
      </c>
    </row>
    <row r="62" spans="1:10" ht="20" customHeight="1">
      <c r="A62" s="54" t="s">
        <v>123</v>
      </c>
      <c r="D62" s="3"/>
      <c r="E62" s="3"/>
      <c r="F62" s="3"/>
    </row>
    <row r="63" spans="1:10" ht="20" customHeight="1">
      <c r="A63" s="101" t="s">
        <v>126</v>
      </c>
      <c r="D63" s="3">
        <v>-52524473</v>
      </c>
      <c r="E63" s="3"/>
      <c r="F63" s="3">
        <v>-17611094</v>
      </c>
      <c r="G63" s="3"/>
      <c r="H63" s="3">
        <v>-9121357</v>
      </c>
      <c r="I63" s="3"/>
      <c r="J63" s="3">
        <v>-16342110</v>
      </c>
    </row>
    <row r="64" spans="1:10" ht="20" customHeight="1">
      <c r="A64" s="54" t="s">
        <v>124</v>
      </c>
      <c r="D64" s="3">
        <v>-13278719</v>
      </c>
      <c r="E64" s="3"/>
      <c r="F64" s="3">
        <v>-9271626</v>
      </c>
      <c r="G64" s="3"/>
      <c r="H64" s="3">
        <v>-12716304</v>
      </c>
      <c r="I64" s="3"/>
      <c r="J64" s="3">
        <v>-8934601</v>
      </c>
    </row>
    <row r="65" spans="1:10" ht="20" customHeight="1">
      <c r="A65" s="54" t="s">
        <v>39</v>
      </c>
      <c r="D65" s="3">
        <v>261379</v>
      </c>
      <c r="E65" s="3"/>
      <c r="F65" s="3">
        <v>187701</v>
      </c>
      <c r="G65" s="3"/>
      <c r="H65" s="3">
        <v>247395</v>
      </c>
      <c r="I65" s="3"/>
      <c r="J65" s="3">
        <v>180352</v>
      </c>
    </row>
    <row r="66" spans="1:10" ht="20" customHeight="1">
      <c r="A66" s="57" t="s">
        <v>204</v>
      </c>
      <c r="D66" s="75">
        <f>SUM(D58:D65)</f>
        <v>-65250673</v>
      </c>
      <c r="E66" s="3"/>
      <c r="F66" s="75">
        <f>SUM(F58:F65)</f>
        <v>-24969985</v>
      </c>
      <c r="G66" s="3"/>
      <c r="H66" s="75">
        <f>SUM(H58:H65)</f>
        <v>-21097732</v>
      </c>
      <c r="I66" s="3"/>
      <c r="J66" s="75">
        <f>SUM(J58:J65)</f>
        <v>65605784</v>
      </c>
    </row>
    <row r="67" spans="1:10" ht="20" customHeight="1">
      <c r="A67" s="105" t="s">
        <v>22</v>
      </c>
      <c r="D67" s="3"/>
      <c r="E67" s="3"/>
      <c r="F67" s="3"/>
      <c r="G67" s="3"/>
      <c r="H67" s="3"/>
      <c r="I67" s="3"/>
      <c r="J67" s="3"/>
    </row>
    <row r="68" spans="1:10" ht="20" customHeight="1">
      <c r="A68" s="54" t="s">
        <v>205</v>
      </c>
      <c r="D68" s="3">
        <v>7004172</v>
      </c>
      <c r="E68" s="3"/>
      <c r="F68" s="100">
        <v>0</v>
      </c>
      <c r="G68" s="3"/>
      <c r="H68" s="3">
        <v>7004172</v>
      </c>
      <c r="I68" s="3"/>
      <c r="J68" s="100">
        <v>0</v>
      </c>
    </row>
    <row r="69" spans="1:10" ht="20" customHeight="1">
      <c r="A69" s="54" t="s">
        <v>159</v>
      </c>
      <c r="D69" s="3"/>
      <c r="E69" s="3"/>
      <c r="F69" s="3"/>
      <c r="G69" s="3"/>
      <c r="H69" s="3"/>
      <c r="I69" s="3"/>
      <c r="J69" s="3"/>
    </row>
    <row r="70" spans="1:10" ht="20" customHeight="1">
      <c r="A70" s="55" t="s">
        <v>104</v>
      </c>
      <c r="D70" s="3">
        <v>15000000</v>
      </c>
      <c r="E70" s="3"/>
      <c r="F70" s="3">
        <v>60000000</v>
      </c>
      <c r="G70" s="3"/>
      <c r="H70" s="3">
        <v>15000000</v>
      </c>
      <c r="I70" s="3"/>
      <c r="J70" s="3">
        <v>60000000</v>
      </c>
    </row>
    <row r="71" spans="1:10" ht="20" customHeight="1">
      <c r="A71" s="54" t="s">
        <v>206</v>
      </c>
      <c r="D71" s="3"/>
      <c r="E71" s="3"/>
      <c r="F71" s="3"/>
      <c r="G71" s="3"/>
      <c r="H71" s="3"/>
      <c r="I71" s="3"/>
      <c r="J71" s="3"/>
    </row>
    <row r="72" spans="1:10" ht="20" customHeight="1">
      <c r="A72" s="55" t="s">
        <v>207</v>
      </c>
      <c r="D72" s="100">
        <v>0</v>
      </c>
      <c r="E72" s="3"/>
      <c r="F72" s="100">
        <v>0</v>
      </c>
      <c r="G72" s="3"/>
      <c r="H72" s="102">
        <v>47000000</v>
      </c>
      <c r="I72" s="3"/>
      <c r="J72" s="102">
        <v>-13000000</v>
      </c>
    </row>
    <row r="73" spans="1:10" ht="20" customHeight="1">
      <c r="A73" s="54" t="s">
        <v>208</v>
      </c>
      <c r="D73" s="100"/>
      <c r="E73" s="3"/>
      <c r="F73" s="100"/>
      <c r="G73" s="3"/>
      <c r="H73" s="102"/>
      <c r="I73" s="3"/>
      <c r="J73" s="102"/>
    </row>
    <row r="74" spans="1:10" ht="20" customHeight="1">
      <c r="A74" s="101" t="s">
        <v>136</v>
      </c>
      <c r="D74" s="122">
        <f>48000000-320000</f>
        <v>47680000</v>
      </c>
      <c r="E74" s="3"/>
      <c r="F74" s="100">
        <v>0</v>
      </c>
      <c r="G74" s="3"/>
      <c r="H74" s="100">
        <v>0</v>
      </c>
      <c r="I74" s="3"/>
      <c r="J74" s="100">
        <v>0</v>
      </c>
    </row>
    <row r="75" spans="1:10" ht="20" customHeight="1">
      <c r="A75" s="54" t="s">
        <v>209</v>
      </c>
      <c r="D75" s="100"/>
      <c r="E75" s="3"/>
      <c r="F75" s="100"/>
      <c r="G75" s="3"/>
      <c r="H75" s="102"/>
      <c r="I75" s="3"/>
      <c r="J75" s="102"/>
    </row>
    <row r="76" spans="1:10" ht="20" customHeight="1">
      <c r="A76" s="101" t="s">
        <v>136</v>
      </c>
      <c r="D76" s="122">
        <f>-5403117+38095</f>
        <v>-5365022</v>
      </c>
      <c r="E76" s="3"/>
      <c r="F76" s="100">
        <v>0</v>
      </c>
      <c r="G76" s="3"/>
      <c r="H76" s="100">
        <v>0</v>
      </c>
      <c r="I76" s="3"/>
      <c r="J76" s="100">
        <v>0</v>
      </c>
    </row>
    <row r="77" spans="1:10" ht="20" customHeight="1">
      <c r="A77" s="54" t="s">
        <v>142</v>
      </c>
      <c r="B77" s="60">
        <v>11</v>
      </c>
      <c r="D77" s="100">
        <v>0</v>
      </c>
      <c r="E77" s="3"/>
      <c r="F77" s="102">
        <v>-29282034</v>
      </c>
      <c r="G77" s="3"/>
      <c r="H77" s="100">
        <v>0</v>
      </c>
      <c r="I77" s="3"/>
      <c r="J77" s="100">
        <v>0</v>
      </c>
    </row>
    <row r="78" spans="1:10" ht="20" customHeight="1">
      <c r="A78" s="54" t="s">
        <v>125</v>
      </c>
      <c r="D78" s="3">
        <v>-7169423</v>
      </c>
      <c r="E78" s="3"/>
      <c r="F78" s="3">
        <v>-8643355</v>
      </c>
      <c r="G78" s="3"/>
      <c r="H78" s="3">
        <v>-6923067</v>
      </c>
      <c r="I78" s="3"/>
      <c r="J78" s="3">
        <v>-8398618</v>
      </c>
    </row>
    <row r="79" spans="1:10" ht="20" customHeight="1">
      <c r="A79" s="54" t="s">
        <v>116</v>
      </c>
      <c r="D79" s="3">
        <v>-7879510</v>
      </c>
      <c r="E79" s="3"/>
      <c r="F79" s="3">
        <v>-5088154</v>
      </c>
      <c r="G79" s="3"/>
      <c r="H79" s="3">
        <v>-6509856</v>
      </c>
      <c r="I79" s="3"/>
      <c r="J79" s="3">
        <v>-5556191</v>
      </c>
    </row>
    <row r="80" spans="1:10" ht="20" customHeight="1">
      <c r="A80" s="105" t="s">
        <v>210</v>
      </c>
      <c r="D80" s="75">
        <f>SUM(D68:D79)</f>
        <v>49270217</v>
      </c>
      <c r="E80" s="3"/>
      <c r="F80" s="75">
        <f>SUM(F68:F79)</f>
        <v>16986457</v>
      </c>
      <c r="G80" s="3"/>
      <c r="H80" s="75">
        <f>SUM(H68:H79)</f>
        <v>55571249</v>
      </c>
      <c r="I80" s="3"/>
      <c r="J80" s="75">
        <f>SUM(J68:J79)</f>
        <v>33045191</v>
      </c>
    </row>
    <row r="81" spans="1:10" ht="20" customHeight="1">
      <c r="A81" s="57" t="s">
        <v>211</v>
      </c>
      <c r="D81" s="3">
        <f>SUM(D48,D66,D80)</f>
        <v>-7842135</v>
      </c>
      <c r="E81" s="3"/>
      <c r="F81" s="3">
        <f>SUM(F48,F66,F80)</f>
        <v>11645971</v>
      </c>
      <c r="G81" s="3"/>
      <c r="H81" s="3">
        <f>SUM(H48,H66,H80)</f>
        <v>-8042106</v>
      </c>
      <c r="I81" s="3"/>
      <c r="J81" s="3">
        <f>SUM(J48,J66,J80)</f>
        <v>11561099</v>
      </c>
    </row>
    <row r="82" spans="1:10" ht="20" customHeight="1">
      <c r="A82" s="12" t="s">
        <v>105</v>
      </c>
      <c r="D82" s="5">
        <f>F83</f>
        <v>14443403</v>
      </c>
      <c r="E82" s="3"/>
      <c r="F82" s="5">
        <v>2797432</v>
      </c>
      <c r="G82" s="3"/>
      <c r="H82" s="5">
        <f>J83</f>
        <v>14041209</v>
      </c>
      <c r="I82" s="3"/>
      <c r="J82" s="5">
        <v>2480110</v>
      </c>
    </row>
    <row r="83" spans="1:10" ht="20" customHeight="1" thickBot="1">
      <c r="A83" s="105" t="s">
        <v>106</v>
      </c>
      <c r="B83" s="60">
        <v>6</v>
      </c>
      <c r="C83" s="60"/>
      <c r="D83" s="10">
        <f>SUM(D81:D82)</f>
        <v>6601268</v>
      </c>
      <c r="E83" s="3"/>
      <c r="F83" s="10">
        <f>SUM(F81:F82)</f>
        <v>14443403</v>
      </c>
      <c r="G83" s="3"/>
      <c r="H83" s="10">
        <f>SUM(H81:H82)</f>
        <v>5999103</v>
      </c>
      <c r="I83" s="3"/>
      <c r="J83" s="10">
        <f>SUM(J81:J82)</f>
        <v>14041209</v>
      </c>
    </row>
    <row r="84" spans="1:10" ht="20" customHeight="1" thickTop="1">
      <c r="A84" s="11"/>
      <c r="D84" s="3"/>
      <c r="E84" s="3"/>
      <c r="F84" s="3"/>
      <c r="G84" s="3"/>
      <c r="H84" s="3"/>
      <c r="I84" s="3"/>
      <c r="J84" s="3"/>
    </row>
    <row r="85" spans="1:10" ht="20" customHeight="1">
      <c r="D85" s="20"/>
      <c r="E85" s="20"/>
      <c r="F85" s="20"/>
      <c r="G85" s="20"/>
      <c r="H85" s="20"/>
      <c r="I85" s="20"/>
      <c r="J85" s="20"/>
    </row>
    <row r="86" spans="1:10" ht="20" customHeight="1">
      <c r="D86" s="20"/>
      <c r="E86" s="20"/>
      <c r="F86" s="20"/>
      <c r="G86" s="20"/>
      <c r="H86" s="20"/>
      <c r="I86" s="20"/>
      <c r="J86" s="20"/>
    </row>
    <row r="87" spans="1:10" ht="20" customHeight="1">
      <c r="D87" s="20"/>
      <c r="E87" s="20"/>
      <c r="F87" s="20"/>
      <c r="G87" s="20"/>
      <c r="H87" s="20"/>
      <c r="I87" s="20"/>
      <c r="J87" s="20"/>
    </row>
    <row r="88" spans="1:10" ht="20" customHeight="1">
      <c r="D88" s="20"/>
      <c r="E88" s="20"/>
      <c r="F88" s="20"/>
      <c r="G88" s="20"/>
      <c r="H88" s="20"/>
      <c r="I88" s="20"/>
      <c r="J88" s="20"/>
    </row>
    <row r="89" spans="1:10" ht="20" customHeight="1">
      <c r="D89" s="20"/>
      <c r="E89" s="20"/>
      <c r="F89" s="20"/>
      <c r="G89" s="20"/>
      <c r="H89" s="20"/>
      <c r="I89" s="20"/>
      <c r="J89" s="20"/>
    </row>
    <row r="90" spans="1:10" ht="20" customHeight="1">
      <c r="D90" s="20"/>
      <c r="E90" s="20"/>
      <c r="F90" s="20"/>
      <c r="G90" s="20"/>
      <c r="H90" s="20"/>
      <c r="I90" s="20"/>
      <c r="J90" s="20"/>
    </row>
    <row r="91" spans="1:10" ht="20" customHeight="1"/>
    <row r="92" spans="1:10" ht="20" customHeight="1"/>
    <row r="93" spans="1:10" ht="20" customHeight="1">
      <c r="A93" s="138" t="s">
        <v>131</v>
      </c>
      <c r="B93" s="138"/>
      <c r="C93" s="138"/>
      <c r="D93" s="138"/>
      <c r="E93" s="138"/>
      <c r="F93" s="138"/>
      <c r="G93" s="138"/>
      <c r="H93" s="138"/>
      <c r="I93" s="138"/>
      <c r="J93" s="138"/>
    </row>
    <row r="94" spans="1:10" ht="20" customHeight="1"/>
    <row r="95" spans="1:10" ht="20" customHeight="1"/>
    <row r="96" spans="1:10" ht="20" customHeight="1"/>
    <row r="97" ht="20" customHeight="1"/>
    <row r="98" ht="20" customHeight="1"/>
    <row r="99" ht="20" customHeight="1"/>
    <row r="100" ht="20" customHeight="1"/>
    <row r="101" ht="20" customHeight="1"/>
    <row r="102" ht="20" customHeight="1"/>
    <row r="103" ht="20" customHeight="1"/>
    <row r="104" ht="20" customHeight="1"/>
    <row r="105" ht="20" customHeight="1"/>
    <row r="106" ht="20" customHeight="1"/>
    <row r="107" ht="20" customHeight="1"/>
    <row r="108" ht="20" customHeight="1"/>
    <row r="109" ht="20" customHeight="1"/>
    <row r="110" ht="20" customHeight="1"/>
    <row r="111" ht="20" customHeight="1"/>
    <row r="112" ht="20" customHeight="1"/>
    <row r="113" ht="20" customHeight="1"/>
    <row r="114" ht="20" customHeight="1"/>
    <row r="115" ht="20" customHeight="1"/>
    <row r="116" ht="20" customHeight="1"/>
    <row r="117" ht="20" customHeight="1"/>
    <row r="118" ht="20" customHeight="1"/>
    <row r="119" ht="20" customHeight="1"/>
    <row r="120" ht="20" customHeight="1"/>
    <row r="121" ht="20" customHeight="1"/>
    <row r="122" ht="20" customHeight="1"/>
    <row r="123" ht="20" customHeight="1"/>
    <row r="124" ht="20" customHeight="1"/>
    <row r="125" ht="20" customHeight="1"/>
    <row r="126" ht="20" customHeight="1"/>
    <row r="127" ht="20" customHeight="1"/>
    <row r="128" ht="20" customHeight="1"/>
    <row r="129" ht="20" customHeight="1"/>
    <row r="130" ht="20" customHeight="1"/>
    <row r="131" ht="20" customHeight="1"/>
    <row r="132" ht="20" customHeight="1"/>
    <row r="133" ht="20" customHeight="1"/>
    <row r="134" ht="20" customHeight="1"/>
    <row r="135" ht="20" customHeight="1"/>
    <row r="136" ht="20" customHeight="1"/>
    <row r="137" ht="20" customHeight="1"/>
    <row r="138" ht="20" customHeight="1"/>
    <row r="139" ht="20" customHeight="1"/>
    <row r="140" ht="20" customHeight="1"/>
    <row r="141" ht="20" customHeight="1"/>
    <row r="142" ht="20" customHeight="1"/>
    <row r="143" ht="20" customHeight="1"/>
    <row r="144" ht="20" customHeight="1"/>
    <row r="145" ht="20" customHeight="1"/>
    <row r="146" ht="20" customHeight="1"/>
    <row r="147" ht="20" customHeight="1"/>
    <row r="148" ht="20" customHeight="1"/>
    <row r="149" ht="20" customHeight="1"/>
    <row r="150" ht="20" customHeight="1"/>
    <row r="151" ht="20" customHeight="1"/>
    <row r="152" ht="20" customHeight="1"/>
    <row r="153" ht="20" customHeight="1"/>
    <row r="154" ht="20" customHeight="1"/>
    <row r="155" ht="20" customHeight="1"/>
    <row r="156" ht="20" customHeight="1"/>
    <row r="157" ht="20" customHeight="1"/>
    <row r="158" ht="20" customHeight="1"/>
    <row r="159" ht="20" customHeight="1"/>
    <row r="160" ht="20" customHeight="1"/>
    <row r="161" ht="20" customHeight="1"/>
    <row r="162" ht="20" customHeight="1"/>
    <row r="163" ht="20" customHeight="1"/>
    <row r="164" ht="20" customHeight="1"/>
    <row r="165" ht="20" customHeight="1"/>
    <row r="166" ht="20" customHeight="1"/>
    <row r="167" ht="20" customHeight="1"/>
    <row r="168" ht="20" customHeight="1"/>
    <row r="169" ht="20" customHeight="1"/>
    <row r="170" ht="20" customHeight="1"/>
    <row r="171" ht="20" customHeight="1"/>
    <row r="172" ht="20" customHeight="1"/>
    <row r="173" ht="20" customHeight="1"/>
    <row r="174" ht="20" customHeight="1"/>
    <row r="175" ht="20" customHeight="1"/>
  </sheetData>
  <mergeCells count="17">
    <mergeCell ref="A93:J93"/>
    <mergeCell ref="D54:F54"/>
    <mergeCell ref="H54:J54"/>
    <mergeCell ref="D55:F55"/>
    <mergeCell ref="H55:J55"/>
    <mergeCell ref="A52:J52"/>
    <mergeCell ref="A1:J1"/>
    <mergeCell ref="A2:J2"/>
    <mergeCell ref="A3:J3"/>
    <mergeCell ref="A4:J4"/>
    <mergeCell ref="D6:F6"/>
    <mergeCell ref="H6:J6"/>
    <mergeCell ref="D7:F7"/>
    <mergeCell ref="H7:J7"/>
    <mergeCell ref="A49:J49"/>
    <mergeCell ref="A50:J50"/>
    <mergeCell ref="A51:J51"/>
  </mergeCells>
  <pageMargins left="0.8" right="0.3" top="0.8" bottom="0.8" header="0.5" footer="0.3"/>
  <pageSetup paperSize="9" scale="80" orientation="portrait" r:id="rId1"/>
  <headerFooter alignWithMargins="0"/>
  <rowBreaks count="1" manualBreakCount="1">
    <brk id="4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defaultColWidth="8.6328125" defaultRowHeight="12.5"/>
  <sheetData/>
  <phoneticPr fontId="0" type="noConversion"/>
  <pageMargins left="0.75" right="0.75" top="1" bottom="1" header="0.5" footer="0.5"/>
  <pageSetup paperSize="9" orientation="portrait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NAV000</vt:lpstr>
      <vt:lpstr>BS</vt:lpstr>
      <vt:lpstr>PL</vt:lpstr>
      <vt:lpstr>Consolidate</vt:lpstr>
      <vt:lpstr>Separate</vt:lpstr>
      <vt:lpstr>CF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ERNST&amp;YOUNG</dc:creator>
  <cp:lastModifiedBy>jchimphalayalai@deloitte.com</cp:lastModifiedBy>
  <cp:lastPrinted>2025-02-17T02:26:20Z</cp:lastPrinted>
  <dcterms:created xsi:type="dcterms:W3CDTF">1997-10-29T07:22:39Z</dcterms:created>
  <dcterms:modified xsi:type="dcterms:W3CDTF">2025-02-17T02:26:22Z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2021-10-15T09:18:43Z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72209eba-1462-42ba-9636-a5426327329c</vt:lpwstr>
  </property>
  <property fmtid="{D5CDD505-2E9C-101B-9397-08002B2CF9AE}" pid="8" name="MSIP_Label_ea60d57e-af5b-4752-ac57-3e4f28ca11dc_ContentBits">
    <vt:lpwstr>0</vt:lpwstr>
  </property>
</Properties>
</file>