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13) QUARTER 2 (24-67)\PPP (1656335)\"/>
    </mc:Choice>
  </mc:AlternateContent>
  <xr:revisionPtr revIDLastSave="0" documentId="13_ncr:1_{9241F082-7EC3-45F9-B1A5-3262B486CBAF}" xr6:coauthVersionLast="47" xr6:coauthVersionMax="47" xr10:uidLastSave="{00000000-0000-0000-0000-000000000000}"/>
  <bookViews>
    <workbookView xWindow="-110" yWindow="-110" windowWidth="19420" windowHeight="10420" tabRatio="769" activeTab="5" xr2:uid="{00000000-000D-0000-FFFF-FFFF00000000}"/>
  </bookViews>
  <sheets>
    <sheet name="BS" sheetId="8" r:id="rId1"/>
    <sheet name="PL3" sheetId="10" r:id="rId2"/>
    <sheet name="PL6" sheetId="11" r:id="rId3"/>
    <sheet name="Consolidate" sheetId="3" r:id="rId4"/>
    <sheet name="The Company" sheetId="4" r:id="rId5"/>
    <sheet name="CF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5" i="9" l="1"/>
  <c r="C15" i="9"/>
  <c r="G11" i="9"/>
  <c r="C11" i="9"/>
  <c r="C61" i="11"/>
  <c r="I22" i="3" s="1"/>
  <c r="Q22" i="3" s="1"/>
  <c r="C66" i="11"/>
  <c r="G26" i="11"/>
  <c r="C26" i="11"/>
  <c r="C58" i="10"/>
  <c r="C53" i="10"/>
  <c r="G27" i="10"/>
  <c r="C27" i="10"/>
  <c r="G107" i="8"/>
  <c r="C107" i="8"/>
  <c r="G15" i="8"/>
  <c r="C15" i="8"/>
  <c r="S22" i="3"/>
  <c r="U17" i="3"/>
  <c r="I71" i="11" l="1"/>
  <c r="E71" i="11"/>
  <c r="C71" i="11"/>
  <c r="E68" i="11"/>
  <c r="C68" i="11"/>
  <c r="E63" i="11"/>
  <c r="C63" i="11"/>
  <c r="H40" i="11"/>
  <c r="I37" i="11"/>
  <c r="G37" i="11"/>
  <c r="E37" i="11"/>
  <c r="C37" i="11"/>
  <c r="I21" i="11"/>
  <c r="G21" i="11"/>
  <c r="E21" i="11"/>
  <c r="C21" i="11"/>
  <c r="I15" i="11"/>
  <c r="G15" i="11"/>
  <c r="E15" i="11"/>
  <c r="C15" i="11"/>
  <c r="C23" i="11" l="1"/>
  <c r="C27" i="11" s="1"/>
  <c r="C29" i="11" s="1"/>
  <c r="C40" i="11" s="1"/>
  <c r="I23" i="11"/>
  <c r="I27" i="11" s="1"/>
  <c r="I29" i="11" s="1"/>
  <c r="I40" i="11" s="1"/>
  <c r="E23" i="11"/>
  <c r="E27" i="11" s="1"/>
  <c r="E29" i="11" s="1"/>
  <c r="E40" i="11" s="1"/>
  <c r="G23" i="11"/>
  <c r="G27" i="11" s="1"/>
  <c r="G29" i="11" s="1"/>
  <c r="G40" i="11" s="1"/>
  <c r="E65" i="8"/>
  <c r="I72" i="8"/>
  <c r="G72" i="8"/>
  <c r="C72" i="8"/>
  <c r="E72" i="8"/>
  <c r="G61" i="11" l="1"/>
  <c r="G66" i="11"/>
  <c r="C110" i="8"/>
  <c r="E34" i="8"/>
  <c r="E22" i="8"/>
  <c r="E35" i="8" s="1"/>
  <c r="P14" i="4"/>
  <c r="O15" i="3"/>
  <c r="Q15" i="3" s="1"/>
  <c r="U15" i="3" s="1"/>
  <c r="G71" i="11" l="1"/>
  <c r="J19" i="4"/>
  <c r="C63" i="10"/>
  <c r="G38" i="10"/>
  <c r="C38" i="10"/>
  <c r="I38" i="10"/>
  <c r="E38" i="10"/>
  <c r="I63" i="10" l="1"/>
  <c r="G65" i="8"/>
  <c r="E63" i="10"/>
  <c r="E60" i="10" l="1"/>
  <c r="C60" i="10"/>
  <c r="E55" i="10"/>
  <c r="C55" i="10"/>
  <c r="H41" i="10"/>
  <c r="I21" i="10"/>
  <c r="G21" i="10"/>
  <c r="E21" i="10"/>
  <c r="C21" i="10"/>
  <c r="I15" i="10"/>
  <c r="G15" i="10"/>
  <c r="E15" i="10"/>
  <c r="C15" i="10"/>
  <c r="G23" i="10" l="1"/>
  <c r="G28" i="10" s="1"/>
  <c r="G30" i="10" s="1"/>
  <c r="G41" i="10" s="1"/>
  <c r="C23" i="10"/>
  <c r="C28" i="10" s="1"/>
  <c r="C30" i="10" s="1"/>
  <c r="C41" i="10" s="1"/>
  <c r="E23" i="10"/>
  <c r="E28" i="10" s="1"/>
  <c r="E30" i="10" s="1"/>
  <c r="E41" i="10" s="1"/>
  <c r="I23" i="10"/>
  <c r="I28" i="10" s="1"/>
  <c r="I30" i="10" s="1"/>
  <c r="I41" i="10" s="1"/>
  <c r="G53" i="10" l="1"/>
  <c r="G110" i="8"/>
  <c r="G63" i="10" l="1"/>
  <c r="G58" i="10"/>
  <c r="E79" i="9"/>
  <c r="I79" i="9"/>
  <c r="O21" i="3" l="1"/>
  <c r="Q21" i="3" s="1"/>
  <c r="U21" i="3" s="1"/>
  <c r="C79" i="9" l="1"/>
  <c r="G79" i="9"/>
  <c r="C22" i="8" l="1"/>
  <c r="G22" i="8"/>
  <c r="P18" i="4" l="1"/>
  <c r="L16" i="4"/>
  <c r="J16" i="4"/>
  <c r="H16" i="4"/>
  <c r="F16" i="4"/>
  <c r="D16" i="4"/>
  <c r="N15" i="4"/>
  <c r="N16" i="4" s="1"/>
  <c r="S23" i="3"/>
  <c r="O23" i="3"/>
  <c r="M23" i="3"/>
  <c r="K23" i="3"/>
  <c r="I23" i="3"/>
  <c r="G23" i="3"/>
  <c r="E23" i="3"/>
  <c r="C23" i="3"/>
  <c r="U22" i="3"/>
  <c r="P15" i="4" l="1"/>
  <c r="P16" i="4" s="1"/>
  <c r="Q23" i="3"/>
  <c r="U23" i="3"/>
  <c r="C65" i="9" l="1"/>
  <c r="E65" i="9"/>
  <c r="G65" i="9"/>
  <c r="I65" i="9"/>
  <c r="G34" i="8"/>
  <c r="C65" i="8"/>
  <c r="C34" i="8"/>
  <c r="G35" i="8" l="1"/>
  <c r="C35" i="8"/>
  <c r="C73" i="8"/>
  <c r="I30" i="9" l="1"/>
  <c r="E30" i="9"/>
  <c r="Q18" i="3" l="1"/>
  <c r="U18" i="3" l="1"/>
  <c r="C30" i="9" l="1"/>
  <c r="N19" i="4" l="1"/>
  <c r="M19" i="3" l="1"/>
  <c r="K19" i="3"/>
  <c r="I19" i="3"/>
  <c r="G19" i="3"/>
  <c r="E19" i="3"/>
  <c r="C19" i="3"/>
  <c r="S19" i="3"/>
  <c r="I44" i="9"/>
  <c r="I46" i="9" s="1"/>
  <c r="E44" i="9"/>
  <c r="I80" i="9" l="1"/>
  <c r="I82" i="9" s="1"/>
  <c r="E46" i="9"/>
  <c r="E80" i="9" s="1"/>
  <c r="E82" i="9" s="1"/>
  <c r="O19" i="3"/>
  <c r="Q19" i="3"/>
  <c r="U19" i="3"/>
  <c r="E110" i="8" l="1"/>
  <c r="E112" i="8" s="1"/>
  <c r="G30" i="9" l="1"/>
  <c r="C44" i="9" l="1"/>
  <c r="C46" i="9" s="1"/>
  <c r="C80" i="9" s="1"/>
  <c r="C82" i="9" s="1"/>
  <c r="G44" i="9"/>
  <c r="G46" i="9" s="1"/>
  <c r="G80" i="9" s="1"/>
  <c r="G82" i="9" s="1"/>
  <c r="I110" i="8" l="1"/>
  <c r="I112" i="8" s="1"/>
  <c r="G112" i="8"/>
  <c r="C112" i="8"/>
  <c r="I65" i="8"/>
  <c r="I73" i="8" s="1"/>
  <c r="I34" i="8"/>
  <c r="I22" i="8"/>
  <c r="I113" i="8" l="1"/>
  <c r="E73" i="8"/>
  <c r="E113" i="8" s="1"/>
  <c r="E115" i="8" s="1"/>
  <c r="I35" i="8"/>
  <c r="I115" i="8" s="1"/>
  <c r="G73" i="8"/>
  <c r="G113" i="8" s="1"/>
  <c r="G115" i="8" s="1"/>
  <c r="C113" i="8"/>
  <c r="C115" i="8" s="1"/>
  <c r="L20" i="4" l="1"/>
  <c r="H20" i="4"/>
  <c r="F20" i="4"/>
  <c r="D20" i="4"/>
  <c r="N20" i="4" l="1"/>
  <c r="J20" i="4" l="1"/>
  <c r="P19" i="4"/>
  <c r="P20" i="4" s="1"/>
</calcChain>
</file>

<file path=xl/sharedStrings.xml><?xml version="1.0" encoding="utf-8"?>
<sst xmlns="http://schemas.openxmlformats.org/spreadsheetml/2006/main" count="425" uniqueCount="227">
  <si>
    <t>Cash and cash equivalents</t>
  </si>
  <si>
    <t>Inventories</t>
  </si>
  <si>
    <t>Other current assets</t>
  </si>
  <si>
    <t>Restricted bank deposits</t>
  </si>
  <si>
    <t>Property, plant and equipment</t>
  </si>
  <si>
    <t>Non-operating assets</t>
  </si>
  <si>
    <t>Retention</t>
  </si>
  <si>
    <t>Other non-current assets</t>
  </si>
  <si>
    <t>Other current liabilities</t>
  </si>
  <si>
    <t>Provision for long-term employee benefits</t>
  </si>
  <si>
    <t xml:space="preserve">   300,000,000 ordinary shares of Baht 1 each</t>
  </si>
  <si>
    <t>Share premium</t>
  </si>
  <si>
    <t xml:space="preserve">   Unappropriated </t>
  </si>
  <si>
    <t>Revenues</t>
  </si>
  <si>
    <t>Other income</t>
  </si>
  <si>
    <t>Total revenues</t>
  </si>
  <si>
    <t>Expenses</t>
  </si>
  <si>
    <t xml:space="preserve">Cost of sales and services </t>
  </si>
  <si>
    <t>Administrative expenses</t>
  </si>
  <si>
    <t>Total expenses</t>
  </si>
  <si>
    <t xml:space="preserve">Cash flows from operating activities </t>
  </si>
  <si>
    <t xml:space="preserve">   in operating assets and liabilities</t>
  </si>
  <si>
    <t>Operating assets (increase) decrease</t>
  </si>
  <si>
    <t>Operating liabilities increase (decrease)</t>
  </si>
  <si>
    <t xml:space="preserve">Cash flows from investing activities </t>
  </si>
  <si>
    <t>Interest income</t>
  </si>
  <si>
    <t xml:space="preserve">Cash flows from financing activities </t>
  </si>
  <si>
    <t>Other</t>
  </si>
  <si>
    <t>comprehensive</t>
  </si>
  <si>
    <t xml:space="preserve">business </t>
  </si>
  <si>
    <t>Total other</t>
  </si>
  <si>
    <t>Issued and</t>
  </si>
  <si>
    <t xml:space="preserve">Retained earnings </t>
  </si>
  <si>
    <t xml:space="preserve"> income</t>
  </si>
  <si>
    <t>combination</t>
  </si>
  <si>
    <t>components of</t>
  </si>
  <si>
    <t>Total</t>
  </si>
  <si>
    <t>Unappropriated</t>
  </si>
  <si>
    <t xml:space="preserve">Revaluation </t>
  </si>
  <si>
    <t>under</t>
  </si>
  <si>
    <t>share capital</t>
  </si>
  <si>
    <t>surplus on land</t>
  </si>
  <si>
    <t>common control</t>
  </si>
  <si>
    <t>equity</t>
  </si>
  <si>
    <t>Other comprehensive</t>
  </si>
  <si>
    <t>income</t>
  </si>
  <si>
    <t>Revaluation</t>
  </si>
  <si>
    <t>Deferred tax assets</t>
  </si>
  <si>
    <t>Investment in a subsidiary</t>
  </si>
  <si>
    <t>PREMIER  PRODUCTS  PUBLIC  COMPANY  LIMITED  AND  ITS  SUBSIDIARY</t>
  </si>
  <si>
    <t xml:space="preserve">STATEMENTS  OF  FINANCIAL  POSITION  </t>
  </si>
  <si>
    <t>“Unaudited”</t>
  </si>
  <si>
    <t>As at</t>
  </si>
  <si>
    <t xml:space="preserve">As at </t>
  </si>
  <si>
    <t>December 31,</t>
  </si>
  <si>
    <t>Notes</t>
  </si>
  <si>
    <t>Consolidated</t>
  </si>
  <si>
    <t>Separate</t>
  </si>
  <si>
    <t>financial statements</t>
  </si>
  <si>
    <t>ASSETS</t>
  </si>
  <si>
    <t>See condensed notes to the financial statements</t>
  </si>
  <si>
    <r>
      <t xml:space="preserve">STATEMENTS  OF  FINANCIAL  POSITION  </t>
    </r>
    <r>
      <rPr>
        <sz val="10"/>
        <rFont val="Times New Roman"/>
        <family val="1"/>
      </rPr>
      <t xml:space="preserve">(CONTINUED)   </t>
    </r>
  </si>
  <si>
    <t>STATEMENTS  OF  PROFIT  OR  LOSS  AND  OTHER  COMPREHENSIVE  INCOME</t>
  </si>
  <si>
    <t>“UNAUDITED”</t>
  </si>
  <si>
    <r>
      <t xml:space="preserve">STATEMENTS  OF  PROFIT  OR  LOSS  AND  OTHER  COMPREHENSIVE  INCOME </t>
    </r>
    <r>
      <rPr>
        <sz val="10"/>
        <rFont val="Times New Roman"/>
        <family val="1"/>
      </rPr>
      <t xml:space="preserve"> (CONTINUED)   </t>
    </r>
  </si>
  <si>
    <t>STATEMENTS  OF  CASH  FLOWS</t>
  </si>
  <si>
    <t>Long-term employee benefits expenses</t>
  </si>
  <si>
    <r>
      <t xml:space="preserve">STATEMENTS  OF  CASH  FLOWS </t>
    </r>
    <r>
      <rPr>
        <sz val="10"/>
        <rFont val="Times New Roman"/>
        <family val="1"/>
      </rPr>
      <t xml:space="preserve"> (CONTINUED)   </t>
    </r>
  </si>
  <si>
    <t>STATEMENTS  OF  CHANGES  IN  SHAREHOLDERS’ EQUITY</t>
  </si>
  <si>
    <r>
      <t xml:space="preserve">STATEMENTS  OF  CHANGES  IN  SHAREHOLDERS’ EQUITY </t>
    </r>
    <r>
      <rPr>
        <sz val="10"/>
        <rFont val="Times New Roman"/>
        <family val="1"/>
      </rPr>
      <t xml:space="preserve"> (CONTINUED)</t>
    </r>
  </si>
  <si>
    <t xml:space="preserve">CONSOLIDATED  FINANCIAL  STATEMENTS  </t>
  </si>
  <si>
    <t>SEPARATE   FINANCIAL  STATEMENTS</t>
  </si>
  <si>
    <t>Depreciation and amortization</t>
  </si>
  <si>
    <t>Cash and cash equivalents as at January 1,</t>
  </si>
  <si>
    <t>Current tax assets</t>
  </si>
  <si>
    <t>Trade and other current receivables</t>
  </si>
  <si>
    <t>Trade and other current payables</t>
  </si>
  <si>
    <t xml:space="preserve">Appropriated </t>
  </si>
  <si>
    <t>Lease liabilities - net of current portion</t>
  </si>
  <si>
    <t>legal reserve</t>
  </si>
  <si>
    <t>Unit : Thousand Baht</t>
  </si>
  <si>
    <t xml:space="preserve">Authorized share capital </t>
  </si>
  <si>
    <t xml:space="preserve">   Appropriated</t>
  </si>
  <si>
    <t>Legal reserve</t>
  </si>
  <si>
    <t>Other components of shareholders’ equity</t>
  </si>
  <si>
    <t>Profit (loss) attributable to</t>
  </si>
  <si>
    <t>shareholders’</t>
  </si>
  <si>
    <t>Total comprehensive income (loss) attributable to</t>
  </si>
  <si>
    <t xml:space="preserve"> machinery and equipment</t>
  </si>
  <si>
    <t>Finance income</t>
  </si>
  <si>
    <t>Finance costs</t>
  </si>
  <si>
    <t>Other current financial assets</t>
  </si>
  <si>
    <t>Owners of parent</t>
  </si>
  <si>
    <t>Non-controlling interests</t>
  </si>
  <si>
    <t>Distribution costs</t>
  </si>
  <si>
    <t>Non-controlling</t>
  </si>
  <si>
    <t xml:space="preserve"> interests</t>
  </si>
  <si>
    <t>Adjustments for:</t>
  </si>
  <si>
    <t xml:space="preserve">Finance income   </t>
  </si>
  <si>
    <t>Net cash provided by (used in) operating activities</t>
  </si>
  <si>
    <t>Interest and finance costs paid</t>
  </si>
  <si>
    <t>the Company</t>
  </si>
  <si>
    <t>other current financial assets</t>
  </si>
  <si>
    <t>Gain on sales of other current financial assets</t>
  </si>
  <si>
    <t>Cash paid for purchasing of intangible assets</t>
  </si>
  <si>
    <t>Cash paid for purchasing of building improvements,</t>
  </si>
  <si>
    <t>Cash paid for lease liabilities</t>
  </si>
  <si>
    <t>Total comprehensive income (loss) for the period</t>
  </si>
  <si>
    <t>Cash flows from (used in) operating activities</t>
  </si>
  <si>
    <t>3 and 12</t>
  </si>
  <si>
    <t>a financial institution</t>
  </si>
  <si>
    <t>Short-term borrowings from a related party</t>
  </si>
  <si>
    <t xml:space="preserve">Unrealized gain on changes in value of </t>
  </si>
  <si>
    <t>Bank overdraft and short-term borrowings from</t>
  </si>
  <si>
    <t>Right-of-use assets</t>
  </si>
  <si>
    <t>Intangible assets</t>
  </si>
  <si>
    <t>Current portion of lease liabilities</t>
  </si>
  <si>
    <t>4</t>
  </si>
  <si>
    <t>Owners of the parent</t>
  </si>
  <si>
    <t>Current tax liabilities</t>
  </si>
  <si>
    <t>3 and 5</t>
  </si>
  <si>
    <t>3 and 15</t>
  </si>
  <si>
    <t>3 and 14.2</t>
  </si>
  <si>
    <t>Issued and paid-up share-capital</t>
  </si>
  <si>
    <t xml:space="preserve">   300,000,000 ordinary shares of Baht 1 each, fully paid</t>
  </si>
  <si>
    <t>Share premium on ordinary shares</t>
  </si>
  <si>
    <t>Revenue from sales - electricity tariff adders</t>
  </si>
  <si>
    <t>paid-up</t>
  </si>
  <si>
    <t>Cash received from sales of assets</t>
  </si>
  <si>
    <t xml:space="preserve">Revenue from sales and service </t>
  </si>
  <si>
    <t xml:space="preserve">Total </t>
  </si>
  <si>
    <t xml:space="preserve">equity attribute </t>
  </si>
  <si>
    <t>to owners of</t>
  </si>
  <si>
    <t>CURRENT  ASSETS</t>
  </si>
  <si>
    <t>NON-CURRENT  ASSETS</t>
  </si>
  <si>
    <t>TOTAL  ASSETS</t>
  </si>
  <si>
    <t>LIABILITIES  AND  SHAREHOLDERS’  EQUITY</t>
  </si>
  <si>
    <t>CURRENT  LIABILITIES</t>
  </si>
  <si>
    <t>NON-CURRENT  LIABILITIES</t>
  </si>
  <si>
    <r>
      <t xml:space="preserve">LIABILITIES  AND  SHAREHOLDERS’  EQUITY  </t>
    </r>
    <r>
      <rPr>
        <sz val="10"/>
        <rFont val="Times New Roman"/>
        <family val="1"/>
      </rPr>
      <t>(CONTINUED)</t>
    </r>
  </si>
  <si>
    <t>SHAREHOLDERS’  EQUITY</t>
  </si>
  <si>
    <t>SHARE  CAPITAL</t>
  </si>
  <si>
    <t>RETAINED  EARNINGS</t>
  </si>
  <si>
    <t>TOTAL  SHAREHOLDERS’  EQUITY</t>
  </si>
  <si>
    <t>TOTAL  LIABILITIES  AND  SHAREHOLDERS’  EQUITY</t>
  </si>
  <si>
    <t>of the Company</t>
  </si>
  <si>
    <t xml:space="preserve">Total shareholder's equity attribute to owners </t>
  </si>
  <si>
    <t>Profit (loss) before income tax</t>
  </si>
  <si>
    <t>Income tax revenue (expense)</t>
  </si>
  <si>
    <t>Profit (loss) for the periods</t>
  </si>
  <si>
    <t>Earnings (losses) per share</t>
  </si>
  <si>
    <t>Basic earnings (losses) per share (Baht/Share)</t>
  </si>
  <si>
    <t>Difference from</t>
  </si>
  <si>
    <t>Other comprehensive income for the periods - net of tax</t>
  </si>
  <si>
    <t>Contract assets - current</t>
  </si>
  <si>
    <t>Costs to fulfil contracts with customers</t>
  </si>
  <si>
    <t>Contract liabilities - current</t>
  </si>
  <si>
    <t>Balance as at January 1, 2023</t>
  </si>
  <si>
    <t>Total current assets</t>
  </si>
  <si>
    <t>Total non-current assets</t>
  </si>
  <si>
    <t>Total current liabilities</t>
  </si>
  <si>
    <t>TOTAL LIABILITIES</t>
  </si>
  <si>
    <t>Income tax (revenue) expense</t>
  </si>
  <si>
    <t>Impairment loss determined in accordance with TFRS 9</t>
  </si>
  <si>
    <t>Loss on impairment of solar cells</t>
  </si>
  <si>
    <t>a related party</t>
  </si>
  <si>
    <t>Total non-current liabilities</t>
  </si>
  <si>
    <t>Total comprehensive income for the period</t>
  </si>
  <si>
    <t>Dividend income</t>
  </si>
  <si>
    <t>Gain on termination of leases</t>
  </si>
  <si>
    <t>Dividend of subsidiary paid to non-controlling interest</t>
  </si>
  <si>
    <t>9</t>
  </si>
  <si>
    <t>Loss on sales and write-off for assets</t>
  </si>
  <si>
    <t xml:space="preserve">from a financial institution </t>
  </si>
  <si>
    <t>Other comprehensive income</t>
  </si>
  <si>
    <t xml:space="preserve">Components of other comprehensive income that will not be </t>
  </si>
  <si>
    <t>reclassified to profit or loss :</t>
  </si>
  <si>
    <t>Gain on remeasurement of defined benefit plans</t>
  </si>
  <si>
    <t>Total components of other comprehensive income</t>
  </si>
  <si>
    <t xml:space="preserve">      that will not be reclassified to profit or loss</t>
  </si>
  <si>
    <r>
      <rPr>
        <u/>
        <sz val="12"/>
        <rFont val="Times New Roman"/>
        <family val="1"/>
      </rPr>
      <t>Less</t>
    </r>
    <r>
      <rPr>
        <sz val="12"/>
        <rFont val="Times New Roman"/>
        <family val="1"/>
      </rPr>
      <t xml:space="preserve">: Income tax effect </t>
    </r>
  </si>
  <si>
    <t>Net cash paid for other current financial assets</t>
  </si>
  <si>
    <t>Net increased in bank overdraft</t>
  </si>
  <si>
    <t>Balance as at January 1, 2024</t>
  </si>
  <si>
    <t>Total comprehensive loss for the period</t>
  </si>
  <si>
    <t>Current portion of long-term borrowings from</t>
  </si>
  <si>
    <t xml:space="preserve">Long-term borrowings from </t>
  </si>
  <si>
    <t>a financial institution - net of current portion</t>
  </si>
  <si>
    <t>Total comprehensive income (loss) for the periods</t>
  </si>
  <si>
    <t>Profit (loss) from operating activities</t>
  </si>
  <si>
    <t xml:space="preserve">(Reversal of) allowance for diminution in value of inventories </t>
  </si>
  <si>
    <t>(Increased) decreased in restricted bank deposits</t>
  </si>
  <si>
    <t>Net increase (decrease) in cash and cash equivalents</t>
  </si>
  <si>
    <t>21.3</t>
  </si>
  <si>
    <t>21.5</t>
  </si>
  <si>
    <t>3 and 17</t>
  </si>
  <si>
    <t>21.1</t>
  </si>
  <si>
    <t>20</t>
  </si>
  <si>
    <t>18</t>
  </si>
  <si>
    <t>Cash received from long-term borrowing</t>
  </si>
  <si>
    <t>Shareholders'</t>
  </si>
  <si>
    <r>
      <rPr>
        <b/>
        <sz val="10"/>
        <rFont val="Times New Roman"/>
        <family val="1"/>
      </rPr>
      <t>AS  AT  JUNE</t>
    </r>
    <r>
      <rPr>
        <b/>
        <sz val="12"/>
        <rFont val="Times New Roman"/>
        <family val="1"/>
      </rPr>
      <t xml:space="preserve">  30,  2024</t>
    </r>
  </si>
  <si>
    <t>June 30,</t>
  </si>
  <si>
    <r>
      <rPr>
        <b/>
        <sz val="10"/>
        <rFont val="Times New Roman"/>
        <family val="1"/>
      </rPr>
      <t>FOR  THE  THREE-MONTH  PERIOD  ENDED  JUNE</t>
    </r>
    <r>
      <rPr>
        <b/>
        <sz val="12"/>
        <rFont val="Times New Roman"/>
        <family val="1"/>
      </rPr>
      <t xml:space="preserve">  30,  2024</t>
    </r>
  </si>
  <si>
    <r>
      <rPr>
        <b/>
        <sz val="10"/>
        <rFont val="Times New Roman"/>
        <family val="1"/>
      </rPr>
      <t xml:space="preserve">FOR  THE  THREE-MONTH  PERIOD  ENDED  JUNE  </t>
    </r>
    <r>
      <rPr>
        <b/>
        <sz val="12"/>
        <rFont val="Times New Roman"/>
        <family val="1"/>
      </rPr>
      <t>30,  2024</t>
    </r>
  </si>
  <si>
    <t>Balance as at June 30, 2023</t>
  </si>
  <si>
    <t>Balance as at June 30, 2024</t>
  </si>
  <si>
    <r>
      <t xml:space="preserve">FOR  THE  SIX-MONTH  PERIOD  ENDED  JUNE  </t>
    </r>
    <r>
      <rPr>
        <b/>
        <sz val="12"/>
        <rFont val="Times New Roman"/>
        <family val="1"/>
      </rPr>
      <t>30,  2024</t>
    </r>
  </si>
  <si>
    <r>
      <t xml:space="preserve">FOR  THE  SIX-MONTH  PERIOD  ENDED  JUNE </t>
    </r>
    <r>
      <rPr>
        <b/>
        <sz val="12"/>
        <rFont val="Times New Roman"/>
        <family val="1"/>
      </rPr>
      <t xml:space="preserve"> 30,  2024</t>
    </r>
  </si>
  <si>
    <t>Dividend of subsidiary paid to non-controlling</t>
  </si>
  <si>
    <t>interests</t>
  </si>
  <si>
    <t>Cash and cash equivalents as at June 30,</t>
  </si>
  <si>
    <r>
      <rPr>
        <b/>
        <sz val="10"/>
        <rFont val="Times New Roman"/>
        <family val="1"/>
      </rPr>
      <t>FOR  THE  SIX-MONTH  PERIOD  ENDED  JUNE</t>
    </r>
    <r>
      <rPr>
        <b/>
        <sz val="12"/>
        <rFont val="Times New Roman"/>
        <family val="1"/>
      </rPr>
      <t xml:space="preserve">  30,  2024</t>
    </r>
  </si>
  <si>
    <r>
      <rPr>
        <b/>
        <sz val="10"/>
        <rFont val="Times New Roman"/>
        <family val="1"/>
      </rPr>
      <t xml:space="preserve">FOR  THE  SIX-MONTH  PERIOD  ENDED  JUNE  </t>
    </r>
    <r>
      <rPr>
        <b/>
        <sz val="12"/>
        <rFont val="Times New Roman"/>
        <family val="1"/>
      </rPr>
      <t>30,  2024</t>
    </r>
  </si>
  <si>
    <t>Cash paid for long-term borrowing</t>
  </si>
  <si>
    <t>Unrealized loss on exchange rate</t>
  </si>
  <si>
    <t>Gain on forward contract</t>
  </si>
  <si>
    <t xml:space="preserve">Profit (loss) from operating activities before changes </t>
  </si>
  <si>
    <t>Cash paid (received) for corporate income tax</t>
  </si>
  <si>
    <t>Net cash provided by (used in) investing activities</t>
  </si>
  <si>
    <t xml:space="preserve">Cash received from short-term borrowings from </t>
  </si>
  <si>
    <t>Net cash received from short-term borrowings</t>
  </si>
  <si>
    <t xml:space="preserve">Net cash provided by financing activities </t>
  </si>
  <si>
    <t>Basic earnings (loss) per share (Baht/Share)</t>
  </si>
  <si>
    <t>Earnings (loss) per share</t>
  </si>
  <si>
    <t>with TFRS9</t>
  </si>
  <si>
    <t>Reversal of impairment (loss) determined in accordance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</si>
</sst>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.00\ &quot;F&quot;;\-#,##0.00\ &quot;F&quot;"/>
    <numFmt numFmtId="166" formatCode="dd\-mmm\-yy_)"/>
    <numFmt numFmtId="167" formatCode="0.0%"/>
    <numFmt numFmtId="168" formatCode="0.00_)"/>
    <numFmt numFmtId="169" formatCode="#,##0;\(#,##0\)"/>
    <numFmt numFmtId="170" formatCode="_(* #,##0.00000_);_(* \(#,##0.00000\);_(* &quot;-&quot;?????_);_(@_)"/>
    <numFmt numFmtId="171" formatCode="_(* #,##0.000000_);_(* \(#,##0.000000\);_(* &quot;-&quot;??????_);_(@_)"/>
    <numFmt numFmtId="172" formatCode="_(* #,##0.0000_);_(* \(#,##0.0000\);_(* &quot;-&quot;????_);_(@_)"/>
    <numFmt numFmtId="173" formatCode="_(* #,##0_);_(* \(#,##0\);_(* &quot;-&quot;????_);_(@_)"/>
    <numFmt numFmtId="174" formatCode="_(* #,##0.00000000_);_(* \(#,##0.00000000\);_(* &quot;-&quot;????????_);_(@_)"/>
    <numFmt numFmtId="175" formatCode="#,##0.0_);\(#,##0.0\)"/>
    <numFmt numFmtId="176" formatCode="_(* #,##0.000_);_(* \(#,##0.000\);_(* &quot;-&quot;???_);_(@_)"/>
    <numFmt numFmtId="177" formatCode="#,##0.000_);\(#,##0.000\)"/>
  </numFmts>
  <fonts count="2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indexed="8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5" fontId="3" fillId="0" borderId="0"/>
    <xf numFmtId="166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6" applyNumberFormat="0" applyBorder="0" applyAlignment="0" applyProtection="0"/>
    <xf numFmtId="37" fontId="5" fillId="0" borderId="0"/>
    <xf numFmtId="168" fontId="6" fillId="0" borderId="0"/>
    <xf numFmtId="10" fontId="7" fillId="0" borderId="0" applyFont="0" applyFill="0" applyBorder="0" applyAlignment="0" applyProtection="0"/>
    <xf numFmtId="1" fontId="7" fillId="0" borderId="4" applyNumberFormat="0" applyFill="0" applyAlignment="0" applyProtection="0">
      <alignment horizontal="center" vertical="center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43" fontId="18" fillId="0" borderId="0" applyFont="0" applyFill="0" applyBorder="0" applyAlignment="0" applyProtection="0"/>
  </cellStyleXfs>
  <cellXfs count="171">
    <xf numFmtId="0" fontId="0" fillId="0" borderId="0" xfId="0"/>
    <xf numFmtId="37" fontId="8" fillId="0" borderId="0" xfId="21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21" applyFont="1" applyAlignment="1">
      <alignment vertical="center"/>
    </xf>
    <xf numFmtId="37" fontId="11" fillId="0" borderId="0" xfId="21" applyNumberFormat="1" applyFont="1" applyAlignment="1">
      <alignment horizontal="center" vertical="center"/>
    </xf>
    <xf numFmtId="0" fontId="10" fillId="0" borderId="0" xfId="4" applyFont="1" applyAlignment="1">
      <alignment vertical="center"/>
    </xf>
    <xf numFmtId="37" fontId="8" fillId="0" borderId="0" xfId="4" applyNumberFormat="1" applyFont="1" applyAlignment="1">
      <alignment horizontal="center" vertical="center"/>
    </xf>
    <xf numFmtId="41" fontId="8" fillId="0" borderId="0" xfId="4" applyNumberFormat="1" applyFont="1" applyAlignment="1">
      <alignment horizontal="center" vertical="center"/>
    </xf>
    <xf numFmtId="37" fontId="8" fillId="0" borderId="0" xfId="4" applyNumberFormat="1" applyFont="1" applyAlignment="1">
      <alignment vertical="center"/>
    </xf>
    <xf numFmtId="0" fontId="8" fillId="0" borderId="0" xfId="4" applyFont="1" applyAlignment="1">
      <alignment vertical="center"/>
    </xf>
    <xf numFmtId="37" fontId="9" fillId="0" borderId="0" xfId="4" applyNumberFormat="1" applyFont="1" applyAlignment="1">
      <alignment horizontal="center" vertical="center"/>
    </xf>
    <xf numFmtId="41" fontId="8" fillId="0" borderId="1" xfId="4" applyNumberFormat="1" applyFont="1" applyBorder="1" applyAlignment="1">
      <alignment horizontal="center" vertical="center"/>
    </xf>
    <xf numFmtId="41" fontId="8" fillId="0" borderId="2" xfId="4" applyNumberFormat="1" applyFont="1" applyBorder="1" applyAlignment="1">
      <alignment horizontal="center" vertical="center"/>
    </xf>
    <xf numFmtId="37" fontId="8" fillId="0" borderId="0" xfId="4" applyNumberFormat="1" applyFont="1" applyAlignment="1">
      <alignment horizontal="left" vertical="center"/>
    </xf>
    <xf numFmtId="37" fontId="10" fillId="0" borderId="0" xfId="4" quotePrefix="1" applyNumberFormat="1" applyFont="1" applyAlignment="1">
      <alignment horizontal="left" vertical="center"/>
    </xf>
    <xf numFmtId="37" fontId="8" fillId="0" borderId="0" xfId="4" quotePrefix="1" applyNumberFormat="1" applyFont="1" applyAlignment="1">
      <alignment horizontal="left" vertical="center"/>
    </xf>
    <xf numFmtId="41" fontId="8" fillId="0" borderId="0" xfId="0" applyNumberFormat="1" applyFont="1" applyAlignment="1">
      <alignment vertical="center"/>
    </xf>
    <xf numFmtId="37" fontId="10" fillId="0" borderId="0" xfId="4" applyNumberFormat="1" applyFont="1" applyAlignment="1">
      <alignment vertical="center"/>
    </xf>
    <xf numFmtId="37" fontId="10" fillId="0" borderId="0" xfId="4" applyNumberFormat="1" applyFont="1" applyAlignment="1">
      <alignment horizontal="left" vertical="center"/>
    </xf>
    <xf numFmtId="0" fontId="13" fillId="0" borderId="0" xfId="18" applyFont="1" applyAlignment="1">
      <alignment vertical="center"/>
    </xf>
    <xf numFmtId="0" fontId="8" fillId="0" borderId="0" xfId="5" applyFont="1" applyAlignment="1">
      <alignment horizontal="right" vertical="center"/>
    </xf>
    <xf numFmtId="0" fontId="13" fillId="0" borderId="0" xfId="0" applyFont="1" applyAlignment="1">
      <alignment vertical="center"/>
    </xf>
    <xf numFmtId="0" fontId="8" fillId="0" borderId="0" xfId="5" applyFont="1" applyAlignment="1">
      <alignment horizontal="centerContinuous" vertical="center"/>
    </xf>
    <xf numFmtId="41" fontId="8" fillId="0" borderId="0" xfId="5" applyNumberFormat="1" applyFont="1" applyAlignment="1">
      <alignment horizontal="right" vertical="center"/>
    </xf>
    <xf numFmtId="0" fontId="8" fillId="0" borderId="0" xfId="5" applyFont="1" applyAlignment="1">
      <alignment vertical="center"/>
    </xf>
    <xf numFmtId="43" fontId="8" fillId="0" borderId="0" xfId="5" applyNumberFormat="1" applyFont="1" applyAlignment="1">
      <alignment vertical="center"/>
    </xf>
    <xf numFmtId="37" fontId="8" fillId="0" borderId="0" xfId="5" applyNumberFormat="1" applyFont="1" applyAlignment="1">
      <alignment horizontal="left" vertical="center"/>
    </xf>
    <xf numFmtId="37" fontId="8" fillId="0" borderId="0" xfId="5" applyNumberFormat="1" applyFont="1" applyAlignment="1">
      <alignment vertical="center"/>
    </xf>
    <xf numFmtId="37" fontId="11" fillId="0" borderId="0" xfId="5" applyNumberFormat="1" applyFont="1" applyAlignment="1">
      <alignment horizontal="center" vertical="center"/>
    </xf>
    <xf numFmtId="0" fontId="8" fillId="0" borderId="0" xfId="23" applyFont="1" applyAlignment="1">
      <alignment horizontal="center" vertical="center"/>
    </xf>
    <xf numFmtId="0" fontId="11" fillId="0" borderId="0" xfId="23" applyFont="1" applyAlignment="1">
      <alignment horizontal="right" vertical="center"/>
    </xf>
    <xf numFmtId="37" fontId="9" fillId="0" borderId="0" xfId="5" applyNumberFormat="1" applyFont="1" applyAlignment="1">
      <alignment horizontal="center" vertical="center"/>
    </xf>
    <xf numFmtId="41" fontId="8" fillId="0" borderId="0" xfId="23" applyNumberFormat="1" applyFont="1" applyAlignment="1">
      <alignment horizontal="right" vertical="center"/>
    </xf>
    <xf numFmtId="37" fontId="8" fillId="0" borderId="0" xfId="23" applyNumberFormat="1" applyFont="1" applyAlignment="1">
      <alignment vertical="center"/>
    </xf>
    <xf numFmtId="37" fontId="8" fillId="0" borderId="0" xfId="23" applyNumberFormat="1" applyFont="1" applyAlignment="1">
      <alignment horizontal="center" vertical="center"/>
    </xf>
    <xf numFmtId="41" fontId="8" fillId="0" borderId="2" xfId="5" applyNumberFormat="1" applyFont="1" applyBorder="1" applyAlignment="1">
      <alignment horizontal="right" vertical="center"/>
    </xf>
    <xf numFmtId="41" fontId="12" fillId="0" borderId="0" xfId="5" applyNumberFormat="1" applyFont="1" applyAlignment="1">
      <alignment horizontal="right" vertical="center"/>
    </xf>
    <xf numFmtId="41" fontId="8" fillId="0" borderId="1" xfId="23" applyNumberFormat="1" applyFont="1" applyBorder="1" applyAlignment="1">
      <alignment horizontal="right" vertical="center"/>
    </xf>
    <xf numFmtId="37" fontId="11" fillId="0" borderId="0" xfId="5" applyNumberFormat="1" applyFont="1" applyAlignment="1">
      <alignment horizontal="right" vertical="center"/>
    </xf>
    <xf numFmtId="41" fontId="8" fillId="0" borderId="0" xfId="23" applyNumberFormat="1" applyFont="1" applyAlignment="1">
      <alignment horizontal="center" vertical="center"/>
    </xf>
    <xf numFmtId="41" fontId="12" fillId="0" borderId="2" xfId="5" applyNumberFormat="1" applyFont="1" applyBorder="1" applyAlignment="1">
      <alignment horizontal="right" vertical="center"/>
    </xf>
    <xf numFmtId="41" fontId="12" fillId="0" borderId="0" xfId="5" applyNumberFormat="1" applyFont="1" applyAlignment="1">
      <alignment horizontal="center" vertical="center"/>
    </xf>
    <xf numFmtId="41" fontId="8" fillId="0" borderId="3" xfId="23" applyNumberFormat="1" applyFont="1" applyBorder="1" applyAlignment="1">
      <alignment horizontal="right" vertical="center"/>
    </xf>
    <xf numFmtId="41" fontId="8" fillId="0" borderId="0" xfId="3" applyNumberFormat="1" applyFont="1" applyAlignment="1">
      <alignment horizontal="right" vertical="center"/>
    </xf>
    <xf numFmtId="41" fontId="8" fillId="0" borderId="1" xfId="3" applyNumberFormat="1" applyFont="1" applyBorder="1" applyAlignment="1">
      <alignment horizontal="right" vertical="center"/>
    </xf>
    <xf numFmtId="41" fontId="8" fillId="0" borderId="0" xfId="5" applyNumberFormat="1" applyFont="1" applyAlignment="1">
      <alignment vertical="center"/>
    </xf>
    <xf numFmtId="0" fontId="13" fillId="0" borderId="0" xfId="23" applyFont="1" applyAlignment="1">
      <alignment vertical="center"/>
    </xf>
    <xf numFmtId="0" fontId="8" fillId="0" borderId="0" xfId="15" applyFont="1" applyAlignment="1">
      <alignment vertical="center"/>
    </xf>
    <xf numFmtId="37" fontId="8" fillId="0" borderId="0" xfId="5" applyNumberFormat="1" applyFont="1" applyAlignment="1">
      <alignment horizontal="center" vertical="center"/>
    </xf>
    <xf numFmtId="37" fontId="10" fillId="0" borderId="0" xfId="5" applyNumberFormat="1" applyFont="1" applyAlignment="1">
      <alignment horizontal="right" vertical="center"/>
    </xf>
    <xf numFmtId="0" fontId="14" fillId="0" borderId="0" xfId="5" applyFont="1" applyAlignment="1">
      <alignment horizontal="center" vertical="center"/>
    </xf>
    <xf numFmtId="0" fontId="8" fillId="0" borderId="0" xfId="5" applyFont="1" applyAlignment="1">
      <alignment horizontal="left" vertical="center" indent="2"/>
    </xf>
    <xf numFmtId="0" fontId="10" fillId="0" borderId="0" xfId="5" applyFont="1" applyAlignment="1">
      <alignment horizontal="left" vertical="center" indent="4"/>
    </xf>
    <xf numFmtId="16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15" applyFont="1" applyAlignment="1">
      <alignment horizontal="center" vertical="center"/>
    </xf>
    <xf numFmtId="0" fontId="8" fillId="0" borderId="0" xfId="5" applyFont="1" applyAlignment="1">
      <alignment horizontal="left" vertical="center" indent="3"/>
    </xf>
    <xf numFmtId="37" fontId="10" fillId="0" borderId="0" xfId="4" applyNumberFormat="1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37" fontId="10" fillId="0" borderId="0" xfId="21" applyNumberFormat="1" applyFont="1" applyAlignment="1">
      <alignment horizontal="center" vertical="center"/>
    </xf>
    <xf numFmtId="0" fontId="8" fillId="0" borderId="0" xfId="21" applyFont="1" applyAlignment="1">
      <alignment horizontal="left" vertical="center" indent="2"/>
    </xf>
    <xf numFmtId="0" fontId="8" fillId="0" borderId="0" xfId="4" applyFont="1" applyAlignment="1">
      <alignment horizontal="left" vertical="center" indent="2"/>
    </xf>
    <xf numFmtId="172" fontId="8" fillId="0" borderId="0" xfId="4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41" fontId="12" fillId="0" borderId="0" xfId="0" applyNumberFormat="1" applyFont="1" applyAlignment="1">
      <alignment horizontal="center" vertical="center"/>
    </xf>
    <xf numFmtId="41" fontId="12" fillId="0" borderId="5" xfId="0" applyNumberFormat="1" applyFont="1" applyBorder="1" applyAlignment="1">
      <alignment horizontal="center" vertical="center"/>
    </xf>
    <xf numFmtId="41" fontId="12" fillId="0" borderId="0" xfId="0" applyNumberFormat="1" applyFont="1" applyAlignment="1">
      <alignment horizontal="right" vertical="center"/>
    </xf>
    <xf numFmtId="41" fontId="12" fillId="0" borderId="0" xfId="4" applyNumberFormat="1" applyFont="1" applyAlignment="1">
      <alignment horizontal="right" vertical="center"/>
    </xf>
    <xf numFmtId="37" fontId="9" fillId="0" borderId="0" xfId="4" applyNumberFormat="1" applyFont="1" applyAlignment="1">
      <alignment vertical="center"/>
    </xf>
    <xf numFmtId="37" fontId="8" fillId="0" borderId="0" xfId="21" applyNumberFormat="1" applyFont="1" applyAlignment="1">
      <alignment horizontal="left" vertical="center" indent="2"/>
    </xf>
    <xf numFmtId="37" fontId="8" fillId="0" borderId="0" xfId="21" applyNumberFormat="1" applyFont="1" applyAlignment="1">
      <alignment horizontal="left" vertical="center" indent="3"/>
    </xf>
    <xf numFmtId="41" fontId="12" fillId="0" borderId="0" xfId="4" applyNumberFormat="1" applyFont="1" applyAlignment="1">
      <alignment horizontal="center" vertical="center"/>
    </xf>
    <xf numFmtId="41" fontId="12" fillId="0" borderId="1" xfId="4" applyNumberFormat="1" applyFont="1" applyBorder="1" applyAlignment="1">
      <alignment horizontal="center" vertical="center"/>
    </xf>
    <xf numFmtId="164" fontId="12" fillId="0" borderId="0" xfId="4" applyNumberFormat="1" applyFont="1" applyAlignment="1">
      <alignment horizontal="center" vertical="center"/>
    </xf>
    <xf numFmtId="37" fontId="12" fillId="0" borderId="0" xfId="4" applyNumberFormat="1" applyFont="1" applyAlignment="1">
      <alignment horizontal="right" vertical="center"/>
    </xf>
    <xf numFmtId="37" fontId="12" fillId="0" borderId="0" xfId="4" applyNumberFormat="1" applyFont="1" applyAlignment="1">
      <alignment vertical="center"/>
    </xf>
    <xf numFmtId="41" fontId="12" fillId="0" borderId="2" xfId="4" applyNumberFormat="1" applyFont="1" applyBorder="1" applyAlignment="1">
      <alignment horizontal="center" vertical="center"/>
    </xf>
    <xf numFmtId="41" fontId="12" fillId="0" borderId="5" xfId="4" applyNumberFormat="1" applyFont="1" applyBorder="1" applyAlignment="1">
      <alignment horizontal="center" vertical="center"/>
    </xf>
    <xf numFmtId="0" fontId="16" fillId="0" borderId="0" xfId="23" applyFont="1" applyAlignment="1">
      <alignment vertical="center"/>
    </xf>
    <xf numFmtId="164" fontId="8" fillId="0" borderId="0" xfId="28" applyNumberFormat="1" applyFont="1" applyAlignment="1">
      <alignment vertical="center"/>
    </xf>
    <xf numFmtId="164" fontId="8" fillId="0" borderId="0" xfId="28" applyNumberFormat="1" applyFont="1" applyFill="1" applyAlignment="1">
      <alignment horizontal="center" vertical="center"/>
    </xf>
    <xf numFmtId="37" fontId="8" fillId="0" borderId="0" xfId="4" applyNumberFormat="1" applyFont="1" applyAlignment="1">
      <alignment horizontal="left" vertical="center" indent="1"/>
    </xf>
    <xf numFmtId="172" fontId="12" fillId="0" borderId="0" xfId="0" applyNumberFormat="1" applyFont="1" applyAlignment="1">
      <alignment horizontal="center" vertical="center"/>
    </xf>
    <xf numFmtId="41" fontId="12" fillId="0" borderId="3" xfId="0" applyNumberFormat="1" applyFont="1" applyBorder="1" applyAlignment="1">
      <alignment horizontal="right" vertical="center"/>
    </xf>
    <xf numFmtId="41" fontId="12" fillId="0" borderId="3" xfId="0" applyNumberFormat="1" applyFont="1" applyBorder="1" applyAlignment="1">
      <alignment horizontal="center" vertical="center"/>
    </xf>
    <xf numFmtId="0" fontId="8" fillId="0" borderId="0" xfId="5" applyFont="1" applyAlignment="1">
      <alignment horizontal="left" vertical="center" indent="4"/>
    </xf>
    <xf numFmtId="0" fontId="8" fillId="0" borderId="0" xfId="0" applyFont="1" applyAlignment="1">
      <alignment horizontal="left" vertical="center" indent="1"/>
    </xf>
    <xf numFmtId="37" fontId="8" fillId="0" borderId="0" xfId="4" applyNumberFormat="1" applyFont="1" applyAlignment="1">
      <alignment horizontal="left" vertical="center" indent="2"/>
    </xf>
    <xf numFmtId="173" fontId="8" fillId="0" borderId="1" xfId="4" applyNumberFormat="1" applyFont="1" applyBorder="1" applyAlignment="1">
      <alignment horizontal="center" vertical="center"/>
    </xf>
    <xf numFmtId="37" fontId="8" fillId="0" borderId="0" xfId="4" quotePrefix="1" applyNumberFormat="1" applyFont="1" applyAlignment="1">
      <alignment horizontal="left" vertical="center" indent="2"/>
    </xf>
    <xf numFmtId="173" fontId="8" fillId="0" borderId="0" xfId="4" applyNumberFormat="1" applyFont="1" applyAlignment="1">
      <alignment horizontal="center" vertical="center"/>
    </xf>
    <xf numFmtId="164" fontId="12" fillId="0" borderId="1" xfId="4" applyNumberFormat="1" applyFont="1" applyBorder="1" applyAlignment="1">
      <alignment horizontal="center" vertical="center"/>
    </xf>
    <xf numFmtId="41" fontId="13" fillId="0" borderId="0" xfId="0" applyNumberFormat="1" applyFont="1" applyAlignment="1">
      <alignment vertical="center"/>
    </xf>
    <xf numFmtId="41" fontId="13" fillId="0" borderId="1" xfId="0" applyNumberFormat="1" applyFont="1" applyBorder="1" applyAlignment="1">
      <alignment vertical="center"/>
    </xf>
    <xf numFmtId="175" fontId="8" fillId="0" borderId="0" xfId="5" quotePrefix="1" applyNumberFormat="1" applyFont="1" applyAlignment="1">
      <alignment horizontal="center" vertical="center"/>
    </xf>
    <xf numFmtId="0" fontId="15" fillId="0" borderId="0" xfId="5" applyFont="1" applyAlignment="1">
      <alignment horizontal="center" vertical="center"/>
    </xf>
    <xf numFmtId="0" fontId="14" fillId="0" borderId="0" xfId="18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0" borderId="0" xfId="5" applyFont="1" applyAlignment="1">
      <alignment horizontal="right" vertical="center"/>
    </xf>
    <xf numFmtId="0" fontId="14" fillId="0" borderId="1" xfId="18" applyFont="1" applyBorder="1" applyAlignment="1">
      <alignment horizontal="center" vertical="center"/>
    </xf>
    <xf numFmtId="164" fontId="14" fillId="0" borderId="0" xfId="5" applyNumberFormat="1" applyFont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164" fontId="14" fillId="0" borderId="1" xfId="5" applyNumberFormat="1" applyFont="1" applyBorder="1" applyAlignment="1">
      <alignment horizontal="center" vertical="center"/>
    </xf>
    <xf numFmtId="164" fontId="15" fillId="0" borderId="0" xfId="5" applyNumberFormat="1" applyFont="1" applyAlignment="1">
      <alignment horizontal="center" vertical="center"/>
    </xf>
    <xf numFmtId="0" fontId="14" fillId="0" borderId="0" xfId="5" applyFont="1" applyAlignment="1">
      <alignment horizontal="left" vertical="center"/>
    </xf>
    <xf numFmtId="41" fontId="15" fillId="0" borderId="0" xfId="5" applyNumberFormat="1" applyFont="1" applyAlignment="1">
      <alignment horizontal="right" vertical="center"/>
    </xf>
    <xf numFmtId="41" fontId="15" fillId="0" borderId="0" xfId="18" applyNumberFormat="1" applyFont="1" applyAlignment="1">
      <alignment horizontal="center" vertical="center"/>
    </xf>
    <xf numFmtId="0" fontId="15" fillId="0" borderId="0" xfId="5" applyFont="1" applyAlignment="1">
      <alignment horizontal="left" vertical="center"/>
    </xf>
    <xf numFmtId="171" fontId="15" fillId="0" borderId="0" xfId="5" applyNumberFormat="1" applyFont="1" applyAlignment="1">
      <alignment horizontal="right" vertical="center"/>
    </xf>
    <xf numFmtId="174" fontId="15" fillId="0" borderId="0" xfId="5" applyNumberFormat="1" applyFont="1" applyAlignment="1">
      <alignment horizontal="right" vertical="center"/>
    </xf>
    <xf numFmtId="0" fontId="14" fillId="0" borderId="0" xfId="5" applyFont="1" applyAlignment="1">
      <alignment vertical="center"/>
    </xf>
    <xf numFmtId="41" fontId="15" fillId="0" borderId="5" xfId="5" applyNumberFormat="1" applyFont="1" applyBorder="1" applyAlignment="1">
      <alignment horizontal="right" vertical="center"/>
    </xf>
    <xf numFmtId="0" fontId="19" fillId="0" borderId="0" xfId="18" applyFont="1" applyAlignment="1">
      <alignment vertical="center"/>
    </xf>
    <xf numFmtId="0" fontId="19" fillId="0" borderId="0" xfId="23" applyFont="1" applyAlignment="1">
      <alignment vertical="center"/>
    </xf>
    <xf numFmtId="0" fontId="20" fillId="0" borderId="0" xfId="5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5" applyFont="1" applyAlignment="1">
      <alignment horizontal="center" vertical="center"/>
    </xf>
    <xf numFmtId="0" fontId="23" fillId="0" borderId="0" xfId="0" applyFont="1" applyAlignment="1">
      <alignment vertical="center"/>
    </xf>
    <xf numFmtId="37" fontId="8" fillId="0" borderId="0" xfId="4" quotePrefix="1" applyNumberFormat="1" applyFont="1" applyAlignment="1">
      <alignment horizontal="center" vertical="center"/>
    </xf>
    <xf numFmtId="164" fontId="8" fillId="0" borderId="0" xfId="28" applyNumberFormat="1" applyFont="1" applyFill="1" applyBorder="1" applyAlignment="1">
      <alignment horizontal="center" vertical="center"/>
    </xf>
    <xf numFmtId="0" fontId="8" fillId="0" borderId="0" xfId="4" applyFont="1" applyAlignment="1">
      <alignment horizontal="left" vertical="center" indent="4"/>
    </xf>
    <xf numFmtId="0" fontId="15" fillId="0" borderId="0" xfId="5" quotePrefix="1" applyFont="1" applyAlignment="1">
      <alignment vertical="center"/>
    </xf>
    <xf numFmtId="0" fontId="14" fillId="0" borderId="0" xfId="5" quotePrefix="1" applyFont="1" applyAlignment="1">
      <alignment vertical="center"/>
    </xf>
    <xf numFmtId="0" fontId="15" fillId="0" borderId="0" xfId="5" quotePrefix="1" applyFont="1" applyAlignment="1">
      <alignment horizontal="left" vertical="center" indent="2"/>
    </xf>
    <xf numFmtId="0" fontId="14" fillId="0" borderId="0" xfId="5" quotePrefix="1" applyFont="1" applyAlignment="1">
      <alignment horizontal="left" vertical="center" indent="4"/>
    </xf>
    <xf numFmtId="41" fontId="8" fillId="0" borderId="5" xfId="4" applyNumberFormat="1" applyFont="1" applyBorder="1" applyAlignment="1">
      <alignment horizontal="center" vertical="center"/>
    </xf>
    <xf numFmtId="164" fontId="8" fillId="0" borderId="0" xfId="28" applyNumberFormat="1" applyFont="1" applyFill="1" applyAlignment="1">
      <alignment vertical="center"/>
    </xf>
    <xf numFmtId="37" fontId="8" fillId="0" borderId="0" xfId="5" quotePrefix="1" applyNumberFormat="1" applyFont="1" applyAlignment="1">
      <alignment horizontal="center" vertical="center"/>
    </xf>
    <xf numFmtId="0" fontId="10" fillId="0" borderId="0" xfId="5" quotePrefix="1" applyFont="1" applyAlignment="1">
      <alignment vertical="center"/>
    </xf>
    <xf numFmtId="0" fontId="14" fillId="0" borderId="0" xfId="23" applyFont="1" applyAlignment="1">
      <alignment horizontal="center" vertical="center"/>
    </xf>
    <xf numFmtId="0" fontId="14" fillId="0" borderId="0" xfId="15" applyFont="1" applyAlignment="1">
      <alignment horizontal="center" vertical="center"/>
    </xf>
    <xf numFmtId="164" fontId="14" fillId="0" borderId="0" xfId="15" applyNumberFormat="1" applyFont="1" applyAlignment="1">
      <alignment horizontal="center" vertical="center"/>
    </xf>
    <xf numFmtId="0" fontId="14" fillId="0" borderId="0" xfId="15" applyFont="1" applyAlignment="1">
      <alignment vertical="center"/>
    </xf>
    <xf numFmtId="164" fontId="14" fillId="0" borderId="0" xfId="15" applyNumberFormat="1" applyFont="1" applyAlignment="1">
      <alignment horizontal="left" vertical="center"/>
    </xf>
    <xf numFmtId="164" fontId="14" fillId="0" borderId="1" xfId="15" applyNumberFormat="1" applyFont="1" applyBorder="1" applyAlignment="1">
      <alignment horizontal="center" vertical="center"/>
    </xf>
    <xf numFmtId="0" fontId="14" fillId="0" borderId="1" xfId="15" applyFont="1" applyBorder="1" applyAlignment="1">
      <alignment horizontal="center" vertical="center"/>
    </xf>
    <xf numFmtId="170" fontId="15" fillId="0" borderId="0" xfId="5" applyNumberFormat="1" applyFont="1" applyAlignment="1">
      <alignment horizontal="right" vertical="center"/>
    </xf>
    <xf numFmtId="37" fontId="8" fillId="0" borderId="1" xfId="5" applyNumberFormat="1" applyFont="1" applyBorder="1" applyAlignment="1">
      <alignment horizontal="right" vertical="center"/>
    </xf>
    <xf numFmtId="37" fontId="8" fillId="0" borderId="0" xfId="5" applyNumberFormat="1" applyFont="1" applyAlignment="1">
      <alignment horizontal="right" vertical="center"/>
    </xf>
    <xf numFmtId="37" fontId="8" fillId="0" borderId="3" xfId="5" applyNumberFormat="1" applyFont="1" applyBorder="1" applyAlignment="1">
      <alignment horizontal="right" vertical="center"/>
    </xf>
    <xf numFmtId="37" fontId="12" fillId="0" borderId="1" xfId="5" applyNumberFormat="1" applyFont="1" applyBorder="1" applyAlignment="1">
      <alignment horizontal="right" vertical="center"/>
    </xf>
    <xf numFmtId="37" fontId="12" fillId="0" borderId="0" xfId="5" applyNumberFormat="1" applyFont="1" applyAlignment="1">
      <alignment horizontal="right" vertical="center"/>
    </xf>
    <xf numFmtId="37" fontId="12" fillId="0" borderId="3" xfId="5" applyNumberFormat="1" applyFont="1" applyBorder="1" applyAlignment="1">
      <alignment horizontal="right" vertical="center"/>
    </xf>
    <xf numFmtId="176" fontId="8" fillId="0" borderId="0" xfId="4" applyNumberFormat="1" applyFont="1" applyAlignment="1">
      <alignment horizontal="center" vertical="center"/>
    </xf>
    <xf numFmtId="176" fontId="8" fillId="0" borderId="1" xfId="4" applyNumberFormat="1" applyFont="1" applyBorder="1" applyAlignment="1">
      <alignment horizontal="center" vertical="center"/>
    </xf>
    <xf numFmtId="172" fontId="15" fillId="0" borderId="0" xfId="5" applyNumberFormat="1" applyFont="1" applyAlignment="1">
      <alignment horizontal="right" vertical="center"/>
    </xf>
    <xf numFmtId="177" fontId="8" fillId="0" borderId="0" xfId="0" applyNumberFormat="1" applyFont="1" applyAlignment="1">
      <alignment vertical="center"/>
    </xf>
    <xf numFmtId="177" fontId="8" fillId="0" borderId="0" xfId="0" applyNumberFormat="1" applyFont="1" applyAlignment="1">
      <alignment horizontal="right" vertical="center"/>
    </xf>
    <xf numFmtId="170" fontId="8" fillId="0" borderId="0" xfId="23" applyNumberFormat="1" applyFont="1" applyAlignment="1">
      <alignment horizontal="right" vertical="center"/>
    </xf>
    <xf numFmtId="170" fontId="8" fillId="0" borderId="0" xfId="23" applyNumberFormat="1" applyFont="1" applyAlignment="1">
      <alignment horizontal="center" vertical="center"/>
    </xf>
    <xf numFmtId="39" fontId="8" fillId="0" borderId="3" xfId="0" applyNumberFormat="1" applyFont="1" applyBorder="1" applyAlignment="1">
      <alignment horizontal="right" vertical="center"/>
    </xf>
    <xf numFmtId="170" fontId="8" fillId="0" borderId="1" xfId="23" applyNumberFormat="1" applyFont="1" applyBorder="1" applyAlignment="1">
      <alignment horizontal="center" vertical="center"/>
    </xf>
    <xf numFmtId="37" fontId="24" fillId="0" borderId="0" xfId="5" applyNumberFormat="1" applyFont="1" applyAlignment="1">
      <alignment vertical="center"/>
    </xf>
    <xf numFmtId="0" fontId="15" fillId="0" borderId="0" xfId="5" applyFont="1" applyAlignment="1">
      <alignment horizontal="left" vertical="center" indent="1"/>
    </xf>
    <xf numFmtId="164" fontId="8" fillId="0" borderId="0" xfId="28" applyNumberFormat="1" applyFont="1" applyAlignment="1">
      <alignment horizontal="center" vertical="center"/>
    </xf>
    <xf numFmtId="0" fontId="8" fillId="0" borderId="0" xfId="4" applyFont="1" applyAlignment="1">
      <alignment horizontal="left" vertical="center" indent="1"/>
    </xf>
    <xf numFmtId="37" fontId="14" fillId="0" borderId="0" xfId="5" applyNumberFormat="1" applyFont="1" applyAlignment="1">
      <alignment horizontal="center" vertical="center"/>
    </xf>
    <xf numFmtId="37" fontId="10" fillId="0" borderId="0" xfId="23" applyNumberFormat="1" applyFont="1" applyAlignment="1">
      <alignment horizontal="center" vertical="center"/>
    </xf>
    <xf numFmtId="37" fontId="10" fillId="0" borderId="1" xfId="23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37" fontId="14" fillId="0" borderId="0" xfId="21" applyNumberFormat="1" applyFont="1" applyAlignment="1">
      <alignment horizontal="center" vertical="center"/>
    </xf>
    <xf numFmtId="37" fontId="10" fillId="0" borderId="0" xfId="21" applyNumberFormat="1" applyFont="1" applyAlignment="1">
      <alignment horizontal="center" vertical="center"/>
    </xf>
    <xf numFmtId="37" fontId="10" fillId="0" borderId="1" xfId="4" applyNumberFormat="1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0" fontId="10" fillId="0" borderId="1" xfId="5" applyFont="1" applyBorder="1" applyAlignment="1">
      <alignment horizontal="right" vertical="center"/>
    </xf>
    <xf numFmtId="0" fontId="14" fillId="0" borderId="0" xfId="5" applyFont="1" applyAlignment="1">
      <alignment horizontal="center" vertical="center"/>
    </xf>
    <xf numFmtId="0" fontId="10" fillId="0" borderId="0" xfId="5" applyFont="1" applyAlignment="1">
      <alignment horizontal="center" vertical="center"/>
    </xf>
    <xf numFmtId="0" fontId="16" fillId="0" borderId="0" xfId="23" applyFont="1" applyAlignment="1">
      <alignment horizontal="center" vertical="center"/>
    </xf>
  </cellXfs>
  <cellStyles count="29">
    <cellStyle name="0,0_x000d__x000a_NA_x000d__x000a_" xfId="4" xr:uid="{00000000-0005-0000-0000-000000000000}"/>
    <cellStyle name="Comma" xfId="28" builtinId="3"/>
    <cellStyle name="Comma 2" xfId="16" xr:uid="{00000000-0005-0000-0000-000002000000}"/>
    <cellStyle name="comma zerodec" xfId="6" xr:uid="{00000000-0005-0000-0000-000003000000}"/>
    <cellStyle name="Currency 2" xfId="2" xr:uid="{00000000-0005-0000-0000-000004000000}"/>
    <cellStyle name="Currency1" xfId="7" xr:uid="{00000000-0005-0000-0000-000005000000}"/>
    <cellStyle name="Dollar (zero dec)" xfId="8" xr:uid="{00000000-0005-0000-0000-000006000000}"/>
    <cellStyle name="Grey" xfId="9" xr:uid="{00000000-0005-0000-0000-000007000000}"/>
    <cellStyle name="Input [yellow]" xfId="10" xr:uid="{00000000-0005-0000-0000-000008000000}"/>
    <cellStyle name="no dec" xfId="11" xr:uid="{00000000-0005-0000-0000-000009000000}"/>
    <cellStyle name="Normal" xfId="0" builtinId="0"/>
    <cellStyle name="Normal - Style1" xfId="12" xr:uid="{00000000-0005-0000-0000-00000B000000}"/>
    <cellStyle name="Normal 10" xfId="23" xr:uid="{00000000-0005-0000-0000-00000C000000}"/>
    <cellStyle name="Normal 11" xfId="24" xr:uid="{00000000-0005-0000-0000-00000D000000}"/>
    <cellStyle name="Normal 12" xfId="25" xr:uid="{00000000-0005-0000-0000-00000E000000}"/>
    <cellStyle name="Normal 13" xfId="18" xr:uid="{00000000-0005-0000-0000-00000F000000}"/>
    <cellStyle name="Normal 14" xfId="26" xr:uid="{00000000-0005-0000-0000-000010000000}"/>
    <cellStyle name="Normal 15" xfId="27" xr:uid="{00000000-0005-0000-0000-000011000000}"/>
    <cellStyle name="Normal 2" xfId="5" xr:uid="{00000000-0005-0000-0000-000012000000}"/>
    <cellStyle name="Normal 3" xfId="15" xr:uid="{00000000-0005-0000-0000-000013000000}"/>
    <cellStyle name="Normal 4" xfId="1" xr:uid="{00000000-0005-0000-0000-000014000000}"/>
    <cellStyle name="Normal 5" xfId="17" xr:uid="{00000000-0005-0000-0000-000015000000}"/>
    <cellStyle name="Normal 6" xfId="19" xr:uid="{00000000-0005-0000-0000-000016000000}"/>
    <cellStyle name="Normal 7" xfId="20" xr:uid="{00000000-0005-0000-0000-000017000000}"/>
    <cellStyle name="Normal 8" xfId="22" xr:uid="{00000000-0005-0000-0000-000018000000}"/>
    <cellStyle name="Normal 9" xfId="21" xr:uid="{00000000-0005-0000-0000-000019000000}"/>
    <cellStyle name="Normal_BS'000" xfId="3" xr:uid="{00000000-0005-0000-0000-00001A000000}"/>
    <cellStyle name="Percent [2]" xfId="13" xr:uid="{00000000-0005-0000-0000-00001B000000}"/>
    <cellStyle name="Quantity" xfId="14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I125"/>
  <sheetViews>
    <sheetView topLeftCell="A117" zoomScale="70" zoomScaleNormal="70" zoomScaleSheetLayoutView="70" workbookViewId="0">
      <selection activeCell="G108" sqref="G108"/>
    </sheetView>
  </sheetViews>
  <sheetFormatPr defaultColWidth="10.81640625" defaultRowHeight="22" customHeight="1"/>
  <cols>
    <col min="1" max="1" width="46.08984375" style="27" customWidth="1"/>
    <col min="2" max="2" width="10.36328125" style="27" bestFit="1" customWidth="1"/>
    <col min="3" max="3" width="14.6328125" style="27" customWidth="1"/>
    <col min="4" max="4" width="0.81640625" style="27" customWidth="1"/>
    <col min="5" max="5" width="14.36328125" style="27" bestFit="1" customWidth="1"/>
    <col min="6" max="6" width="0.81640625" style="27" customWidth="1"/>
    <col min="7" max="7" width="14.6328125" style="27" customWidth="1"/>
    <col min="8" max="8" width="0.81640625" style="27" customWidth="1"/>
    <col min="9" max="9" width="14.36328125" style="27" bestFit="1" customWidth="1"/>
    <col min="10" max="16384" width="10.81640625" style="27"/>
  </cols>
  <sheetData>
    <row r="1" spans="1:9" s="26" customFormat="1" ht="22" customHeight="1">
      <c r="A1" s="158" t="s">
        <v>49</v>
      </c>
      <c r="B1" s="158"/>
      <c r="C1" s="158"/>
      <c r="D1" s="158"/>
      <c r="E1" s="158"/>
      <c r="F1" s="158"/>
      <c r="G1" s="158"/>
      <c r="H1" s="158"/>
      <c r="I1" s="158"/>
    </row>
    <row r="2" spans="1:9" s="26" customFormat="1" ht="22" customHeight="1">
      <c r="A2" s="158" t="s">
        <v>50</v>
      </c>
      <c r="B2" s="158"/>
      <c r="C2" s="158"/>
      <c r="D2" s="158"/>
      <c r="E2" s="158"/>
      <c r="F2" s="158"/>
      <c r="G2" s="158"/>
      <c r="H2" s="158"/>
      <c r="I2" s="158"/>
    </row>
    <row r="3" spans="1:9" s="26" customFormat="1" ht="22" customHeight="1">
      <c r="A3" s="159" t="s">
        <v>201</v>
      </c>
      <c r="B3" s="159"/>
      <c r="C3" s="159"/>
      <c r="D3" s="159"/>
      <c r="E3" s="159"/>
      <c r="F3" s="159"/>
      <c r="G3" s="159"/>
      <c r="H3" s="159"/>
      <c r="I3" s="159"/>
    </row>
    <row r="4" spans="1:9" s="26" customFormat="1" ht="22" customHeight="1">
      <c r="A4" s="160" t="s">
        <v>80</v>
      </c>
      <c r="B4" s="160"/>
      <c r="C4" s="160"/>
      <c r="D4" s="160"/>
      <c r="E4" s="160"/>
      <c r="F4" s="160"/>
      <c r="G4" s="160"/>
      <c r="H4" s="160"/>
      <c r="I4" s="160"/>
    </row>
    <row r="5" spans="1:9" s="26" customFormat="1" ht="9" customHeight="1">
      <c r="B5" s="27"/>
      <c r="C5" s="27"/>
      <c r="D5" s="27"/>
      <c r="E5" s="27"/>
      <c r="F5" s="27"/>
      <c r="G5" s="27"/>
      <c r="H5" s="27"/>
      <c r="I5" s="49"/>
    </row>
    <row r="6" spans="1:9" ht="22" customHeight="1">
      <c r="B6" s="53" t="s">
        <v>55</v>
      </c>
      <c r="C6" s="161" t="s">
        <v>56</v>
      </c>
      <c r="D6" s="161"/>
      <c r="E6" s="161"/>
      <c r="G6" s="161" t="s">
        <v>57</v>
      </c>
      <c r="H6" s="161"/>
      <c r="I6" s="161"/>
    </row>
    <row r="7" spans="1:9" ht="22" customHeight="1">
      <c r="B7" s="55"/>
      <c r="C7" s="161" t="s">
        <v>58</v>
      </c>
      <c r="D7" s="161"/>
      <c r="E7" s="161"/>
      <c r="G7" s="161" t="s">
        <v>58</v>
      </c>
      <c r="H7" s="161"/>
      <c r="I7" s="161"/>
    </row>
    <row r="8" spans="1:9" ht="22" customHeight="1">
      <c r="B8" s="28"/>
      <c r="C8" s="56" t="s">
        <v>52</v>
      </c>
      <c r="D8" s="56"/>
      <c r="E8" s="56" t="s">
        <v>53</v>
      </c>
      <c r="F8" s="47"/>
      <c r="G8" s="56" t="s">
        <v>52</v>
      </c>
      <c r="H8" s="56"/>
      <c r="I8" s="56" t="s">
        <v>53</v>
      </c>
    </row>
    <row r="9" spans="1:9" ht="22" customHeight="1">
      <c r="B9" s="28"/>
      <c r="C9" s="56" t="s">
        <v>202</v>
      </c>
      <c r="D9" s="56"/>
      <c r="E9" s="56" t="s">
        <v>54</v>
      </c>
      <c r="F9" s="47"/>
      <c r="G9" s="56" t="s">
        <v>202</v>
      </c>
      <c r="H9" s="56"/>
      <c r="I9" s="56" t="s">
        <v>54</v>
      </c>
    </row>
    <row r="10" spans="1:9" ht="22" customHeight="1">
      <c r="B10" s="28"/>
      <c r="C10" s="55">
        <v>2024</v>
      </c>
      <c r="D10" s="55"/>
      <c r="E10" s="59">
        <v>2023</v>
      </c>
      <c r="F10" s="59"/>
      <c r="G10" s="55">
        <v>2024</v>
      </c>
      <c r="H10" s="55"/>
      <c r="I10" s="59">
        <v>2023</v>
      </c>
    </row>
    <row r="11" spans="1:9" ht="22" customHeight="1">
      <c r="B11" s="28"/>
      <c r="C11" s="56" t="s">
        <v>51</v>
      </c>
      <c r="D11" s="30"/>
      <c r="E11" s="29"/>
      <c r="F11" s="30"/>
      <c r="G11" s="56" t="s">
        <v>51</v>
      </c>
      <c r="H11" s="30"/>
      <c r="I11" s="29"/>
    </row>
    <row r="12" spans="1:9" ht="22" customHeight="1">
      <c r="A12" s="50" t="s">
        <v>59</v>
      </c>
    </row>
    <row r="13" spans="1:9" ht="22" customHeight="1">
      <c r="A13" s="124" t="s">
        <v>133</v>
      </c>
      <c r="B13" s="31"/>
      <c r="C13" s="23"/>
      <c r="D13" s="23"/>
      <c r="E13" s="23"/>
      <c r="F13" s="23"/>
      <c r="G13" s="23"/>
      <c r="H13" s="23"/>
      <c r="I13" s="23"/>
    </row>
    <row r="14" spans="1:9" ht="22" customHeight="1">
      <c r="A14" s="51" t="s">
        <v>0</v>
      </c>
      <c r="B14" s="48">
        <v>4</v>
      </c>
      <c r="C14" s="32">
        <v>11888</v>
      </c>
      <c r="D14" s="33"/>
      <c r="E14" s="32">
        <v>14443</v>
      </c>
      <c r="F14" s="34"/>
      <c r="G14" s="32">
        <v>11215</v>
      </c>
      <c r="H14" s="34"/>
      <c r="I14" s="32">
        <v>14041</v>
      </c>
    </row>
    <row r="15" spans="1:9" ht="22" customHeight="1">
      <c r="A15" s="51" t="s">
        <v>75</v>
      </c>
      <c r="B15" s="48" t="s">
        <v>120</v>
      </c>
      <c r="C15" s="32">
        <f>199525-2020</f>
        <v>197505</v>
      </c>
      <c r="D15" s="33"/>
      <c r="E15" s="32">
        <v>195578</v>
      </c>
      <c r="F15" s="34"/>
      <c r="G15" s="32">
        <f>179366-2020</f>
        <v>177346</v>
      </c>
      <c r="H15" s="34"/>
      <c r="I15" s="32">
        <v>180164</v>
      </c>
    </row>
    <row r="16" spans="1:9" ht="22" customHeight="1">
      <c r="A16" s="51" t="s">
        <v>154</v>
      </c>
      <c r="B16" s="129" t="s">
        <v>193</v>
      </c>
      <c r="C16" s="32">
        <v>16992</v>
      </c>
      <c r="D16" s="33"/>
      <c r="E16" s="32">
        <v>47997</v>
      </c>
      <c r="F16" s="34"/>
      <c r="G16" s="32">
        <v>16992</v>
      </c>
      <c r="H16" s="34"/>
      <c r="I16" s="32">
        <v>47997</v>
      </c>
    </row>
    <row r="17" spans="1:9" ht="22" customHeight="1">
      <c r="A17" s="51" t="s">
        <v>1</v>
      </c>
      <c r="B17" s="48">
        <v>6</v>
      </c>
      <c r="C17" s="32">
        <v>159288</v>
      </c>
      <c r="D17" s="33"/>
      <c r="E17" s="32">
        <v>127819</v>
      </c>
      <c r="F17" s="34"/>
      <c r="G17" s="32">
        <v>159288</v>
      </c>
      <c r="H17" s="34"/>
      <c r="I17" s="32">
        <v>127819</v>
      </c>
    </row>
    <row r="18" spans="1:9" ht="22" customHeight="1">
      <c r="A18" s="51" t="s">
        <v>155</v>
      </c>
      <c r="B18" s="129" t="s">
        <v>194</v>
      </c>
      <c r="C18" s="32">
        <v>18053</v>
      </c>
      <c r="D18" s="33"/>
      <c r="E18" s="32">
        <v>20197</v>
      </c>
      <c r="F18" s="34"/>
      <c r="G18" s="32">
        <v>18053</v>
      </c>
      <c r="H18" s="34"/>
      <c r="I18" s="32">
        <v>20197</v>
      </c>
    </row>
    <row r="19" spans="1:9" ht="22" customHeight="1">
      <c r="A19" s="51" t="s">
        <v>74</v>
      </c>
      <c r="B19" s="48"/>
      <c r="C19" s="32">
        <v>6147</v>
      </c>
      <c r="D19" s="33"/>
      <c r="E19" s="32">
        <v>9911</v>
      </c>
      <c r="F19" s="34"/>
      <c r="G19" s="32">
        <v>5701</v>
      </c>
      <c r="H19" s="34"/>
      <c r="I19" s="32">
        <v>8396</v>
      </c>
    </row>
    <row r="20" spans="1:9" ht="22" customHeight="1">
      <c r="A20" s="51" t="s">
        <v>91</v>
      </c>
      <c r="B20" s="48">
        <v>7</v>
      </c>
      <c r="C20" s="32">
        <v>760</v>
      </c>
      <c r="D20" s="33"/>
      <c r="E20" s="32">
        <v>1320</v>
      </c>
      <c r="F20" s="34"/>
      <c r="G20" s="150">
        <v>0</v>
      </c>
      <c r="H20" s="34"/>
      <c r="I20" s="150">
        <v>0</v>
      </c>
    </row>
    <row r="21" spans="1:9" ht="22" customHeight="1">
      <c r="A21" s="51" t="s">
        <v>2</v>
      </c>
      <c r="B21" s="48"/>
      <c r="C21" s="32">
        <v>1125</v>
      </c>
      <c r="D21" s="33"/>
      <c r="E21" s="32">
        <v>2323</v>
      </c>
      <c r="F21" s="34"/>
      <c r="G21" s="32">
        <v>341</v>
      </c>
      <c r="H21" s="34"/>
      <c r="I21" s="32">
        <v>1403</v>
      </c>
    </row>
    <row r="22" spans="1:9" ht="22" customHeight="1">
      <c r="A22" s="52" t="s">
        <v>158</v>
      </c>
      <c r="B22" s="48"/>
      <c r="C22" s="35">
        <f>SUM(C14:C21)</f>
        <v>411758</v>
      </c>
      <c r="D22" s="23"/>
      <c r="E22" s="35">
        <f>SUM(E14:E21)</f>
        <v>419588</v>
      </c>
      <c r="F22" s="23"/>
      <c r="G22" s="35">
        <f>SUM(G14:G21)</f>
        <v>388936</v>
      </c>
      <c r="H22" s="23"/>
      <c r="I22" s="35">
        <f>SUM(I14:I21)</f>
        <v>400017</v>
      </c>
    </row>
    <row r="23" spans="1:9" ht="22" customHeight="1">
      <c r="A23" s="52"/>
      <c r="B23" s="48"/>
      <c r="C23" s="23"/>
      <c r="D23" s="23"/>
      <c r="E23" s="23"/>
      <c r="F23" s="23"/>
      <c r="G23" s="23"/>
      <c r="H23" s="23"/>
      <c r="I23" s="23"/>
    </row>
    <row r="24" spans="1:9" ht="22" customHeight="1">
      <c r="A24" s="124" t="s">
        <v>134</v>
      </c>
      <c r="B24" s="48"/>
      <c r="C24" s="23"/>
      <c r="D24" s="23"/>
      <c r="E24" s="23"/>
      <c r="F24" s="23"/>
      <c r="G24" s="36"/>
      <c r="H24" s="36"/>
      <c r="I24" s="36"/>
    </row>
    <row r="25" spans="1:9" ht="22" customHeight="1">
      <c r="A25" s="51" t="s">
        <v>3</v>
      </c>
      <c r="B25" s="48">
        <v>8</v>
      </c>
      <c r="C25" s="32">
        <v>15600</v>
      </c>
      <c r="D25" s="33"/>
      <c r="E25" s="32">
        <v>15442</v>
      </c>
      <c r="F25" s="34"/>
      <c r="G25" s="32">
        <v>15000</v>
      </c>
      <c r="H25" s="34"/>
      <c r="I25" s="32">
        <v>15442</v>
      </c>
    </row>
    <row r="26" spans="1:9" ht="22" customHeight="1">
      <c r="A26" s="51" t="s">
        <v>48</v>
      </c>
      <c r="B26" s="48">
        <v>9</v>
      </c>
      <c r="C26" s="150">
        <v>0</v>
      </c>
      <c r="D26" s="33"/>
      <c r="E26" s="150">
        <v>0</v>
      </c>
      <c r="F26" s="34"/>
      <c r="G26" s="32">
        <v>549473</v>
      </c>
      <c r="H26" s="34"/>
      <c r="I26" s="32">
        <v>549473</v>
      </c>
    </row>
    <row r="27" spans="1:9" ht="22" customHeight="1">
      <c r="A27" s="51" t="s">
        <v>4</v>
      </c>
      <c r="B27" s="48">
        <v>10</v>
      </c>
      <c r="C27" s="32">
        <v>763514</v>
      </c>
      <c r="D27" s="33"/>
      <c r="E27" s="32">
        <v>743445</v>
      </c>
      <c r="F27" s="34"/>
      <c r="G27" s="32">
        <v>162084</v>
      </c>
      <c r="H27" s="34"/>
      <c r="I27" s="32">
        <v>167031</v>
      </c>
    </row>
    <row r="28" spans="1:9" ht="22" customHeight="1">
      <c r="A28" s="51" t="s">
        <v>5</v>
      </c>
      <c r="B28" s="48">
        <v>11</v>
      </c>
      <c r="C28" s="32">
        <v>13585</v>
      </c>
      <c r="D28" s="33"/>
      <c r="E28" s="32">
        <v>13702</v>
      </c>
      <c r="F28" s="34"/>
      <c r="G28" s="32">
        <v>13585</v>
      </c>
      <c r="H28" s="34"/>
      <c r="I28" s="32">
        <v>13702</v>
      </c>
    </row>
    <row r="29" spans="1:9" ht="22" customHeight="1">
      <c r="A29" s="51" t="s">
        <v>114</v>
      </c>
      <c r="B29" s="48" t="s">
        <v>109</v>
      </c>
      <c r="C29" s="32">
        <v>21593</v>
      </c>
      <c r="D29" s="33"/>
      <c r="E29" s="32">
        <v>24484</v>
      </c>
      <c r="F29" s="34"/>
      <c r="G29" s="32">
        <v>20652</v>
      </c>
      <c r="H29" s="34"/>
      <c r="I29" s="32">
        <v>23411</v>
      </c>
    </row>
    <row r="30" spans="1:9" ht="22" customHeight="1">
      <c r="A30" s="51" t="s">
        <v>115</v>
      </c>
      <c r="B30" s="48">
        <v>13</v>
      </c>
      <c r="C30" s="32">
        <v>30759</v>
      </c>
      <c r="D30" s="33"/>
      <c r="E30" s="32">
        <v>24836</v>
      </c>
      <c r="F30" s="34"/>
      <c r="G30" s="32">
        <v>29861</v>
      </c>
      <c r="H30" s="34"/>
      <c r="I30" s="32">
        <v>24171</v>
      </c>
    </row>
    <row r="31" spans="1:9" ht="22" customHeight="1">
      <c r="A31" s="51" t="s">
        <v>47</v>
      </c>
      <c r="B31" s="129">
        <v>19</v>
      </c>
      <c r="C31" s="32">
        <v>37731</v>
      </c>
      <c r="D31" s="33"/>
      <c r="E31" s="32">
        <v>39031</v>
      </c>
      <c r="F31" s="34"/>
      <c r="G31" s="32">
        <v>34538</v>
      </c>
      <c r="H31" s="34"/>
      <c r="I31" s="32">
        <v>35848</v>
      </c>
    </row>
    <row r="32" spans="1:9" ht="22" customHeight="1">
      <c r="A32" s="51" t="s">
        <v>6</v>
      </c>
      <c r="B32" s="31"/>
      <c r="C32" s="32">
        <v>23717</v>
      </c>
      <c r="D32" s="33"/>
      <c r="E32" s="32">
        <v>20244</v>
      </c>
      <c r="F32" s="34"/>
      <c r="G32" s="32">
        <v>23717</v>
      </c>
      <c r="H32" s="34"/>
      <c r="I32" s="32">
        <v>20244</v>
      </c>
    </row>
    <row r="33" spans="1:9" ht="22" customHeight="1">
      <c r="A33" s="51" t="s">
        <v>7</v>
      </c>
      <c r="B33" s="31"/>
      <c r="C33" s="37">
        <v>12783</v>
      </c>
      <c r="D33" s="33"/>
      <c r="E33" s="37">
        <v>10712</v>
      </c>
      <c r="F33" s="34"/>
      <c r="G33" s="37">
        <v>10880</v>
      </c>
      <c r="H33" s="34"/>
      <c r="I33" s="37">
        <v>10629</v>
      </c>
    </row>
    <row r="34" spans="1:9" ht="22" customHeight="1">
      <c r="A34" s="52" t="s">
        <v>159</v>
      </c>
      <c r="B34" s="31"/>
      <c r="C34" s="139">
        <f>SUM(C25:C33)</f>
        <v>919282</v>
      </c>
      <c r="D34" s="140"/>
      <c r="E34" s="139">
        <f>SUM(E25:E33)</f>
        <v>891896</v>
      </c>
      <c r="F34" s="140"/>
      <c r="G34" s="139">
        <f>SUM(G25:G33)</f>
        <v>859790</v>
      </c>
      <c r="H34" s="140"/>
      <c r="I34" s="139">
        <f>SUM(I25:I33)</f>
        <v>859951</v>
      </c>
    </row>
    <row r="35" spans="1:9" ht="22" customHeight="1" thickBot="1">
      <c r="A35" s="124" t="s">
        <v>135</v>
      </c>
      <c r="C35" s="141">
        <f>C22+C34</f>
        <v>1331040</v>
      </c>
      <c r="D35" s="140"/>
      <c r="E35" s="141">
        <f>SUM(E22+E34)</f>
        <v>1311484</v>
      </c>
      <c r="F35" s="140"/>
      <c r="G35" s="141">
        <f>+G22+G34</f>
        <v>1248726</v>
      </c>
      <c r="H35" s="140"/>
      <c r="I35" s="141">
        <f>SUM(I22+I34)</f>
        <v>1259968</v>
      </c>
    </row>
    <row r="36" spans="1:9" ht="22" customHeight="1" thickTop="1"/>
    <row r="39" spans="1:9" ht="22" customHeight="1">
      <c r="C39" s="23"/>
      <c r="D39" s="23"/>
      <c r="E39" s="23"/>
      <c r="F39" s="23"/>
      <c r="G39" s="23"/>
      <c r="H39" s="23"/>
      <c r="I39" s="23"/>
    </row>
    <row r="40" spans="1:9" ht="22" customHeight="1">
      <c r="C40" s="23"/>
      <c r="D40" s="23"/>
      <c r="E40" s="23"/>
      <c r="F40" s="23"/>
      <c r="G40" s="23"/>
      <c r="H40" s="23"/>
      <c r="I40" s="23"/>
    </row>
    <row r="41" spans="1:9" ht="22" customHeight="1">
      <c r="A41" s="27" t="s">
        <v>60</v>
      </c>
      <c r="C41" s="23"/>
      <c r="D41" s="23"/>
      <c r="E41" s="23"/>
      <c r="F41" s="23"/>
      <c r="G41" s="23"/>
      <c r="H41" s="23"/>
      <c r="I41" s="23"/>
    </row>
    <row r="42" spans="1:9" ht="22" customHeight="1">
      <c r="A42" s="158" t="s">
        <v>49</v>
      </c>
      <c r="B42" s="158"/>
      <c r="C42" s="158"/>
      <c r="D42" s="158"/>
      <c r="E42" s="158"/>
      <c r="F42" s="158"/>
      <c r="G42" s="158"/>
      <c r="H42" s="158"/>
      <c r="I42" s="158"/>
    </row>
    <row r="43" spans="1:9" ht="22" customHeight="1">
      <c r="A43" s="158" t="s">
        <v>61</v>
      </c>
      <c r="B43" s="158"/>
      <c r="C43" s="158"/>
      <c r="D43" s="158"/>
      <c r="E43" s="158"/>
      <c r="F43" s="158"/>
      <c r="G43" s="158"/>
      <c r="H43" s="158"/>
      <c r="I43" s="158"/>
    </row>
    <row r="44" spans="1:9" ht="22" customHeight="1">
      <c r="A44" s="159" t="s">
        <v>201</v>
      </c>
      <c r="B44" s="159"/>
      <c r="C44" s="159"/>
      <c r="D44" s="159"/>
      <c r="E44" s="159"/>
      <c r="F44" s="159"/>
      <c r="G44" s="159"/>
      <c r="H44" s="159"/>
      <c r="I44" s="159"/>
    </row>
    <row r="45" spans="1:9" ht="22" customHeight="1">
      <c r="A45" s="160" t="s">
        <v>80</v>
      </c>
      <c r="B45" s="160"/>
      <c r="C45" s="160"/>
      <c r="D45" s="160"/>
      <c r="E45" s="160"/>
      <c r="F45" s="160"/>
      <c r="G45" s="160"/>
      <c r="H45" s="160"/>
      <c r="I45" s="160"/>
    </row>
    <row r="46" spans="1:9" s="26" customFormat="1" ht="9" customHeight="1">
      <c r="B46" s="27"/>
      <c r="C46" s="27"/>
      <c r="D46" s="27"/>
      <c r="E46" s="27"/>
      <c r="F46" s="27"/>
      <c r="G46" s="27"/>
      <c r="H46" s="27"/>
      <c r="I46" s="49"/>
    </row>
    <row r="47" spans="1:9" ht="22" customHeight="1">
      <c r="B47" s="53" t="s">
        <v>55</v>
      </c>
      <c r="C47" s="161" t="s">
        <v>56</v>
      </c>
      <c r="D47" s="161"/>
      <c r="E47" s="161"/>
      <c r="G47" s="161" t="s">
        <v>57</v>
      </c>
      <c r="H47" s="161"/>
      <c r="I47" s="161"/>
    </row>
    <row r="48" spans="1:9" ht="22" customHeight="1">
      <c r="B48" s="55"/>
      <c r="C48" s="161" t="s">
        <v>58</v>
      </c>
      <c r="D48" s="161"/>
      <c r="E48" s="161"/>
      <c r="G48" s="161" t="s">
        <v>58</v>
      </c>
      <c r="H48" s="161"/>
      <c r="I48" s="161"/>
    </row>
    <row r="49" spans="1:9" ht="22" customHeight="1">
      <c r="B49" s="28"/>
      <c r="C49" s="56" t="s">
        <v>52</v>
      </c>
      <c r="D49" s="56"/>
      <c r="E49" s="56" t="s">
        <v>53</v>
      </c>
      <c r="F49" s="47"/>
      <c r="G49" s="56" t="s">
        <v>52</v>
      </c>
      <c r="H49" s="56"/>
      <c r="I49" s="56" t="s">
        <v>53</v>
      </c>
    </row>
    <row r="50" spans="1:9" ht="22" customHeight="1">
      <c r="B50" s="28"/>
      <c r="C50" s="56" t="s">
        <v>202</v>
      </c>
      <c r="D50" s="56"/>
      <c r="E50" s="56" t="s">
        <v>54</v>
      </c>
      <c r="F50" s="47"/>
      <c r="G50" s="56" t="s">
        <v>202</v>
      </c>
      <c r="H50" s="56"/>
      <c r="I50" s="56" t="s">
        <v>54</v>
      </c>
    </row>
    <row r="51" spans="1:9" ht="22" customHeight="1">
      <c r="B51" s="28"/>
      <c r="C51" s="55">
        <v>2024</v>
      </c>
      <c r="D51" s="55"/>
      <c r="E51" s="59">
        <v>2023</v>
      </c>
      <c r="F51" s="59"/>
      <c r="G51" s="55">
        <v>2024</v>
      </c>
      <c r="H51" s="55"/>
      <c r="I51" s="59">
        <v>2023</v>
      </c>
    </row>
    <row r="52" spans="1:9" s="26" customFormat="1" ht="22" customHeight="1">
      <c r="A52" s="27"/>
      <c r="B52" s="28"/>
      <c r="C52" s="56" t="s">
        <v>51</v>
      </c>
      <c r="D52" s="30"/>
      <c r="E52" s="29"/>
      <c r="F52" s="30"/>
      <c r="G52" s="56" t="s">
        <v>51</v>
      </c>
      <c r="H52" s="30"/>
      <c r="I52" s="29"/>
    </row>
    <row r="53" spans="1:9" ht="22" customHeight="1">
      <c r="A53" s="50" t="s">
        <v>136</v>
      </c>
      <c r="B53" s="28"/>
      <c r="C53" s="28"/>
      <c r="D53" s="28"/>
      <c r="E53" s="28"/>
      <c r="F53" s="38"/>
      <c r="G53" s="28"/>
      <c r="H53" s="28"/>
      <c r="I53" s="28"/>
    </row>
    <row r="54" spans="1:9" ht="22" customHeight="1">
      <c r="A54" s="124" t="s">
        <v>137</v>
      </c>
    </row>
    <row r="55" spans="1:9" ht="22" customHeight="1">
      <c r="A55" s="51" t="s">
        <v>113</v>
      </c>
    </row>
    <row r="56" spans="1:9" ht="22" customHeight="1">
      <c r="A56" s="57" t="s">
        <v>110</v>
      </c>
      <c r="B56" s="96">
        <v>14.1</v>
      </c>
      <c r="C56" s="32">
        <v>123278</v>
      </c>
      <c r="D56" s="33"/>
      <c r="E56" s="32">
        <v>105000</v>
      </c>
      <c r="F56" s="34"/>
      <c r="G56" s="32">
        <v>123278</v>
      </c>
      <c r="H56" s="34"/>
      <c r="I56" s="32">
        <v>105000</v>
      </c>
    </row>
    <row r="57" spans="1:9" ht="22" customHeight="1">
      <c r="A57" s="51" t="s">
        <v>76</v>
      </c>
      <c r="B57" s="48" t="s">
        <v>121</v>
      </c>
      <c r="C57" s="32">
        <v>172240</v>
      </c>
      <c r="D57" s="33"/>
      <c r="E57" s="32">
        <v>174764</v>
      </c>
      <c r="F57" s="34"/>
      <c r="G57" s="32">
        <v>170895</v>
      </c>
      <c r="H57" s="34"/>
      <c r="I57" s="32">
        <v>170405</v>
      </c>
    </row>
    <row r="58" spans="1:9" ht="22" customHeight="1">
      <c r="A58" s="51" t="s">
        <v>156</v>
      </c>
      <c r="B58" s="129" t="s">
        <v>193</v>
      </c>
      <c r="C58" s="32">
        <v>3355</v>
      </c>
      <c r="D58" s="33"/>
      <c r="E58" s="32">
        <v>18351</v>
      </c>
      <c r="F58" s="34"/>
      <c r="G58" s="32">
        <v>3355</v>
      </c>
      <c r="H58" s="34"/>
      <c r="I58" s="32">
        <v>18351</v>
      </c>
    </row>
    <row r="59" spans="1:9" ht="22" customHeight="1">
      <c r="A59" s="51" t="s">
        <v>185</v>
      </c>
      <c r="B59" s="48"/>
      <c r="C59" s="32"/>
      <c r="D59" s="33"/>
      <c r="E59" s="151"/>
      <c r="F59" s="34"/>
      <c r="G59" s="151"/>
      <c r="H59" s="34"/>
      <c r="I59" s="151"/>
    </row>
    <row r="60" spans="1:9" ht="22" customHeight="1">
      <c r="A60" s="57" t="s">
        <v>110</v>
      </c>
      <c r="B60" s="129">
        <v>16</v>
      </c>
      <c r="C60" s="32">
        <v>6908</v>
      </c>
      <c r="D60" s="33"/>
      <c r="E60" s="151">
        <v>0</v>
      </c>
      <c r="F60" s="34"/>
      <c r="G60" s="151">
        <v>0</v>
      </c>
      <c r="H60" s="34"/>
      <c r="I60" s="151">
        <v>0</v>
      </c>
    </row>
    <row r="61" spans="1:9" ht="22" customHeight="1">
      <c r="A61" s="51" t="s">
        <v>116</v>
      </c>
      <c r="B61" s="48" t="s">
        <v>195</v>
      </c>
      <c r="C61" s="39">
        <v>6254</v>
      </c>
      <c r="D61" s="33"/>
      <c r="E61" s="39">
        <v>7419</v>
      </c>
      <c r="F61" s="34"/>
      <c r="G61" s="39">
        <v>5998</v>
      </c>
      <c r="H61" s="34"/>
      <c r="I61" s="32">
        <v>7170</v>
      </c>
    </row>
    <row r="62" spans="1:9" ht="22" customHeight="1">
      <c r="A62" s="51" t="s">
        <v>111</v>
      </c>
      <c r="B62" s="48" t="s">
        <v>122</v>
      </c>
      <c r="C62" s="151">
        <v>0</v>
      </c>
      <c r="D62" s="33"/>
      <c r="E62" s="151">
        <v>0</v>
      </c>
      <c r="F62" s="34"/>
      <c r="G62" s="32">
        <v>17000</v>
      </c>
      <c r="H62" s="34"/>
      <c r="I62" s="151">
        <v>0</v>
      </c>
    </row>
    <row r="63" spans="1:9" ht="22" hidden="1" customHeight="1">
      <c r="A63" s="51" t="s">
        <v>119</v>
      </c>
      <c r="B63" s="48"/>
      <c r="C63" s="121"/>
      <c r="D63" s="33"/>
      <c r="E63" s="151">
        <v>0</v>
      </c>
      <c r="F63" s="34"/>
      <c r="G63" s="151"/>
      <c r="H63" s="34"/>
      <c r="I63" s="151">
        <v>0</v>
      </c>
    </row>
    <row r="64" spans="1:9" ht="22" customHeight="1">
      <c r="A64" s="51" t="s">
        <v>8</v>
      </c>
      <c r="B64" s="48"/>
      <c r="C64" s="39">
        <v>30491</v>
      </c>
      <c r="D64" s="33"/>
      <c r="E64" s="39">
        <v>28717</v>
      </c>
      <c r="F64" s="34"/>
      <c r="G64" s="39">
        <v>29447</v>
      </c>
      <c r="H64" s="34"/>
      <c r="I64" s="39">
        <v>27769</v>
      </c>
    </row>
    <row r="65" spans="1:9" ht="22" customHeight="1">
      <c r="A65" s="52" t="s">
        <v>160</v>
      </c>
      <c r="B65" s="48"/>
      <c r="C65" s="40">
        <f>SUM(C56:C64)</f>
        <v>342526</v>
      </c>
      <c r="D65" s="36"/>
      <c r="E65" s="40">
        <f>SUM(E56:E64)</f>
        <v>334251</v>
      </c>
      <c r="F65" s="36"/>
      <c r="G65" s="40">
        <f>SUM(G56:G64)</f>
        <v>349973</v>
      </c>
      <c r="H65" s="36"/>
      <c r="I65" s="40">
        <f>SUM(I56:I64)</f>
        <v>328695</v>
      </c>
    </row>
    <row r="66" spans="1:9" ht="22" customHeight="1">
      <c r="A66" s="52"/>
      <c r="B66" s="48"/>
      <c r="C66" s="36"/>
      <c r="D66" s="36"/>
      <c r="E66" s="36"/>
      <c r="F66" s="36"/>
      <c r="G66" s="36"/>
      <c r="H66" s="36"/>
      <c r="I66" s="36"/>
    </row>
    <row r="67" spans="1:9" ht="22" customHeight="1">
      <c r="A67" s="124" t="s">
        <v>138</v>
      </c>
      <c r="B67" s="48"/>
      <c r="C67" s="36"/>
      <c r="D67" s="36"/>
      <c r="E67" s="36"/>
      <c r="F67" s="36"/>
      <c r="G67" s="36"/>
      <c r="H67" s="36"/>
      <c r="I67" s="36"/>
    </row>
    <row r="68" spans="1:9" ht="22" customHeight="1">
      <c r="A68" s="51" t="s">
        <v>186</v>
      </c>
      <c r="B68" s="48"/>
      <c r="C68" s="36"/>
      <c r="D68" s="36"/>
      <c r="E68" s="36"/>
      <c r="F68" s="36"/>
      <c r="G68" s="36"/>
      <c r="H68" s="36"/>
      <c r="I68" s="36"/>
    </row>
    <row r="69" spans="1:9" ht="22" customHeight="1">
      <c r="A69" s="57" t="s">
        <v>187</v>
      </c>
      <c r="B69" s="129">
        <v>16</v>
      </c>
      <c r="C69" s="36">
        <v>39143</v>
      </c>
      <c r="D69" s="36"/>
      <c r="E69" s="151">
        <v>0</v>
      </c>
      <c r="F69" s="36"/>
      <c r="G69" s="151">
        <v>0</v>
      </c>
      <c r="H69" s="36"/>
      <c r="I69" s="151">
        <v>0</v>
      </c>
    </row>
    <row r="70" spans="1:9" ht="22" customHeight="1">
      <c r="A70" s="51" t="s">
        <v>78</v>
      </c>
      <c r="B70" s="48" t="s">
        <v>195</v>
      </c>
      <c r="C70" s="39">
        <v>16076</v>
      </c>
      <c r="D70" s="33"/>
      <c r="E70" s="39">
        <v>17860</v>
      </c>
      <c r="F70" s="34"/>
      <c r="G70" s="39">
        <v>15352</v>
      </c>
      <c r="H70" s="34"/>
      <c r="I70" s="32">
        <v>17007</v>
      </c>
    </row>
    <row r="71" spans="1:9" ht="22" customHeight="1">
      <c r="A71" s="51" t="s">
        <v>9</v>
      </c>
      <c r="B71" s="48">
        <v>18</v>
      </c>
      <c r="C71" s="39">
        <v>52510</v>
      </c>
      <c r="D71" s="33"/>
      <c r="E71" s="39">
        <v>58779</v>
      </c>
      <c r="F71" s="34"/>
      <c r="G71" s="39">
        <v>50659</v>
      </c>
      <c r="H71" s="34"/>
      <c r="I71" s="39">
        <v>57030</v>
      </c>
    </row>
    <row r="72" spans="1:9" ht="22" customHeight="1">
      <c r="A72" s="52" t="s">
        <v>166</v>
      </c>
      <c r="B72" s="31"/>
      <c r="C72" s="40">
        <f>SUM(C69:C71)</f>
        <v>107729</v>
      </c>
      <c r="D72" s="36"/>
      <c r="E72" s="40">
        <f>SUM(E69:E71)</f>
        <v>76639</v>
      </c>
      <c r="F72" s="36"/>
      <c r="G72" s="40">
        <f>SUM(G69:G71)</f>
        <v>66011</v>
      </c>
      <c r="H72" s="36"/>
      <c r="I72" s="40">
        <f>SUM(I69:I71)</f>
        <v>74037</v>
      </c>
    </row>
    <row r="73" spans="1:9" ht="22" customHeight="1">
      <c r="A73" s="130" t="s">
        <v>161</v>
      </c>
      <c r="B73" s="31"/>
      <c r="C73" s="40">
        <f>SUM(C65,C72)</f>
        <v>450255</v>
      </c>
      <c r="D73" s="36"/>
      <c r="E73" s="40">
        <f>SUM(E65,E72)</f>
        <v>410890</v>
      </c>
      <c r="F73" s="36"/>
      <c r="G73" s="40">
        <f>SUM(G65,G72)</f>
        <v>415984</v>
      </c>
      <c r="H73" s="36"/>
      <c r="I73" s="40">
        <f>SUM(I65,I72)</f>
        <v>402732</v>
      </c>
    </row>
    <row r="74" spans="1:9" ht="22" customHeight="1">
      <c r="B74" s="31"/>
      <c r="C74" s="41"/>
      <c r="D74" s="41"/>
      <c r="E74" s="41"/>
      <c r="F74" s="41"/>
      <c r="G74" s="41"/>
      <c r="H74" s="41"/>
      <c r="I74" s="41"/>
    </row>
    <row r="85" spans="1:9" s="26" customFormat="1" ht="22" customHeight="1">
      <c r="A85" s="158" t="s">
        <v>49</v>
      </c>
      <c r="B85" s="158"/>
      <c r="C85" s="158"/>
      <c r="D85" s="158"/>
      <c r="E85" s="158"/>
      <c r="F85" s="158"/>
      <c r="G85" s="158"/>
      <c r="H85" s="158"/>
      <c r="I85" s="158"/>
    </row>
    <row r="86" spans="1:9" s="26" customFormat="1" ht="22" customHeight="1">
      <c r="A86" s="158" t="s">
        <v>61</v>
      </c>
      <c r="B86" s="158"/>
      <c r="C86" s="158"/>
      <c r="D86" s="158"/>
      <c r="E86" s="158"/>
      <c r="F86" s="158"/>
      <c r="G86" s="158"/>
      <c r="H86" s="158"/>
      <c r="I86" s="158"/>
    </row>
    <row r="87" spans="1:9" s="26" customFormat="1" ht="22" customHeight="1">
      <c r="A87" s="159" t="s">
        <v>201</v>
      </c>
      <c r="B87" s="159"/>
      <c r="C87" s="159"/>
      <c r="D87" s="159"/>
      <c r="E87" s="159"/>
      <c r="F87" s="159"/>
      <c r="G87" s="159"/>
      <c r="H87" s="159"/>
      <c r="I87" s="159"/>
    </row>
    <row r="88" spans="1:9" s="26" customFormat="1" ht="22" customHeight="1">
      <c r="A88" s="160" t="s">
        <v>80</v>
      </c>
      <c r="B88" s="160"/>
      <c r="C88" s="160"/>
      <c r="D88" s="160"/>
      <c r="E88" s="160"/>
      <c r="F88" s="160"/>
      <c r="G88" s="160"/>
      <c r="H88" s="160"/>
      <c r="I88" s="160"/>
    </row>
    <row r="89" spans="1:9" ht="9" customHeight="1">
      <c r="A89" s="26"/>
      <c r="I89" s="49"/>
    </row>
    <row r="90" spans="1:9" s="26" customFormat="1" ht="22" customHeight="1">
      <c r="A90" s="27"/>
      <c r="B90" s="53" t="s">
        <v>55</v>
      </c>
      <c r="C90" s="161" t="s">
        <v>56</v>
      </c>
      <c r="D90" s="161"/>
      <c r="E90" s="161"/>
      <c r="F90" s="27"/>
      <c r="G90" s="161" t="s">
        <v>57</v>
      </c>
      <c r="H90" s="161"/>
      <c r="I90" s="161"/>
    </row>
    <row r="91" spans="1:9" s="26" customFormat="1" ht="22" customHeight="1">
      <c r="A91" s="27"/>
      <c r="B91" s="55"/>
      <c r="C91" s="161" t="s">
        <v>58</v>
      </c>
      <c r="D91" s="161"/>
      <c r="E91" s="161"/>
      <c r="F91" s="27"/>
      <c r="G91" s="161" t="s">
        <v>58</v>
      </c>
      <c r="H91" s="161"/>
      <c r="I91" s="161"/>
    </row>
    <row r="92" spans="1:9" s="26" customFormat="1" ht="22" customHeight="1">
      <c r="A92" s="27"/>
      <c r="B92" s="28"/>
      <c r="C92" s="56" t="s">
        <v>52</v>
      </c>
      <c r="D92" s="56"/>
      <c r="E92" s="56" t="s">
        <v>53</v>
      </c>
      <c r="F92" s="47"/>
      <c r="G92" s="56" t="s">
        <v>52</v>
      </c>
      <c r="H92" s="56"/>
      <c r="I92" s="56" t="s">
        <v>53</v>
      </c>
    </row>
    <row r="93" spans="1:9" ht="22" customHeight="1">
      <c r="B93" s="28"/>
      <c r="C93" s="56" t="s">
        <v>202</v>
      </c>
      <c r="D93" s="56"/>
      <c r="E93" s="56" t="s">
        <v>54</v>
      </c>
      <c r="F93" s="47"/>
      <c r="G93" s="56" t="s">
        <v>202</v>
      </c>
      <c r="H93" s="56"/>
      <c r="I93" s="56" t="s">
        <v>54</v>
      </c>
    </row>
    <row r="94" spans="1:9" ht="22" customHeight="1">
      <c r="B94" s="28"/>
      <c r="C94" s="55">
        <v>2024</v>
      </c>
      <c r="D94" s="55"/>
      <c r="E94" s="59">
        <v>2023</v>
      </c>
      <c r="F94" s="59"/>
      <c r="G94" s="55">
        <v>2024</v>
      </c>
      <c r="H94" s="55"/>
      <c r="I94" s="59">
        <v>2023</v>
      </c>
    </row>
    <row r="95" spans="1:9" ht="22" customHeight="1">
      <c r="B95" s="28"/>
      <c r="C95" s="56" t="s">
        <v>51</v>
      </c>
      <c r="D95" s="30"/>
      <c r="E95" s="29"/>
      <c r="F95" s="30"/>
      <c r="G95" s="56" t="s">
        <v>51</v>
      </c>
      <c r="H95" s="30"/>
      <c r="I95" s="29"/>
    </row>
    <row r="96" spans="1:9" ht="22" customHeight="1">
      <c r="A96" s="106" t="s">
        <v>139</v>
      </c>
      <c r="B96" s="28"/>
      <c r="C96" s="56"/>
      <c r="D96" s="30"/>
      <c r="E96" s="29"/>
      <c r="F96" s="30"/>
      <c r="G96" s="56"/>
      <c r="H96" s="30"/>
      <c r="I96" s="29"/>
    </row>
    <row r="97" spans="1:9" ht="22" customHeight="1">
      <c r="A97" s="124" t="s">
        <v>140</v>
      </c>
      <c r="C97" s="41"/>
      <c r="D97" s="41"/>
      <c r="E97" s="41"/>
      <c r="F97" s="41"/>
      <c r="G97" s="41"/>
      <c r="H97" s="41"/>
      <c r="I97" s="41"/>
    </row>
    <row r="98" spans="1:9" ht="22" customHeight="1">
      <c r="A98" s="123" t="s">
        <v>141</v>
      </c>
      <c r="C98" s="41"/>
      <c r="D98" s="41"/>
      <c r="E98" s="41"/>
      <c r="F98" s="41"/>
      <c r="G98" s="41"/>
      <c r="H98" s="41"/>
      <c r="I98" s="41"/>
    </row>
    <row r="99" spans="1:9" ht="22" customHeight="1">
      <c r="A99" s="51" t="s">
        <v>81</v>
      </c>
      <c r="C99" s="41"/>
      <c r="D99" s="41"/>
      <c r="E99" s="41"/>
      <c r="F99" s="41"/>
      <c r="G99" s="41"/>
      <c r="H99" s="41"/>
      <c r="I99" s="41"/>
    </row>
    <row r="100" spans="1:9" ht="22" customHeight="1" thickBot="1">
      <c r="A100" s="51" t="s">
        <v>10</v>
      </c>
      <c r="B100" s="31"/>
      <c r="C100" s="42">
        <v>300000</v>
      </c>
      <c r="D100" s="33"/>
      <c r="E100" s="42">
        <v>300000</v>
      </c>
      <c r="F100" s="34"/>
      <c r="G100" s="42">
        <v>300000</v>
      </c>
      <c r="H100" s="34"/>
      <c r="I100" s="42">
        <v>300000</v>
      </c>
    </row>
    <row r="101" spans="1:9" ht="22" customHeight="1" thickTop="1">
      <c r="A101" s="51" t="s">
        <v>123</v>
      </c>
      <c r="C101" s="41"/>
      <c r="D101" s="41"/>
      <c r="E101" s="41"/>
      <c r="F101" s="41"/>
      <c r="G101" s="41"/>
      <c r="H101" s="41"/>
      <c r="I101" s="41"/>
    </row>
    <row r="102" spans="1:9" ht="22" customHeight="1">
      <c r="A102" s="51" t="s">
        <v>124</v>
      </c>
      <c r="C102" s="32">
        <v>300000</v>
      </c>
      <c r="D102" s="41"/>
      <c r="E102" s="32">
        <v>300000</v>
      </c>
      <c r="F102" s="41"/>
      <c r="G102" s="32">
        <v>300000</v>
      </c>
      <c r="H102" s="43"/>
      <c r="I102" s="32">
        <v>300000</v>
      </c>
    </row>
    <row r="103" spans="1:9" ht="22" customHeight="1">
      <c r="A103" s="51" t="s">
        <v>125</v>
      </c>
      <c r="B103" s="31"/>
      <c r="C103" s="32">
        <v>317618</v>
      </c>
      <c r="D103" s="32"/>
      <c r="E103" s="32">
        <v>317618</v>
      </c>
      <c r="F103" s="41"/>
      <c r="G103" s="32">
        <v>317618</v>
      </c>
      <c r="H103" s="43"/>
      <c r="I103" s="32">
        <v>317618</v>
      </c>
    </row>
    <row r="104" spans="1:9" ht="22" customHeight="1">
      <c r="A104" s="125" t="s">
        <v>142</v>
      </c>
      <c r="C104" s="41"/>
      <c r="D104" s="41"/>
      <c r="E104" s="32"/>
      <c r="F104" s="41"/>
      <c r="G104" s="41"/>
      <c r="H104" s="41"/>
      <c r="I104" s="32"/>
    </row>
    <row r="105" spans="1:9" ht="22" customHeight="1">
      <c r="A105" s="51" t="s">
        <v>82</v>
      </c>
      <c r="B105" s="31"/>
    </row>
    <row r="106" spans="1:9" ht="22" customHeight="1">
      <c r="A106" s="87" t="s">
        <v>83</v>
      </c>
      <c r="B106" s="31"/>
      <c r="C106" s="32">
        <v>30000</v>
      </c>
      <c r="D106" s="43"/>
      <c r="E106" s="32">
        <v>30000</v>
      </c>
      <c r="F106" s="41"/>
      <c r="G106" s="32">
        <v>30000</v>
      </c>
      <c r="H106" s="43"/>
      <c r="I106" s="32">
        <v>30000</v>
      </c>
    </row>
    <row r="107" spans="1:9" ht="22" customHeight="1">
      <c r="A107" s="51" t="s">
        <v>12</v>
      </c>
      <c r="B107" s="31"/>
      <c r="C107" s="43">
        <f>125228-2020</f>
        <v>123208</v>
      </c>
      <c r="D107" s="43"/>
      <c r="E107" s="32">
        <v>145700</v>
      </c>
      <c r="F107" s="41"/>
      <c r="G107" s="43">
        <f>129975-2020</f>
        <v>127955</v>
      </c>
      <c r="H107" s="43"/>
      <c r="I107" s="32">
        <v>152449</v>
      </c>
    </row>
    <row r="108" spans="1:9" ht="22" customHeight="1">
      <c r="A108" s="51" t="s">
        <v>84</v>
      </c>
      <c r="B108" s="31"/>
      <c r="C108" s="44">
        <v>-40668</v>
      </c>
      <c r="D108" s="43"/>
      <c r="E108" s="37">
        <v>-40668</v>
      </c>
      <c r="F108" s="41"/>
      <c r="G108" s="44">
        <v>57169</v>
      </c>
      <c r="H108" s="43"/>
      <c r="I108" s="37">
        <v>57169</v>
      </c>
    </row>
    <row r="109" spans="1:9" ht="22" customHeight="1">
      <c r="A109" s="51" t="s">
        <v>146</v>
      </c>
      <c r="B109" s="31"/>
      <c r="C109" s="43"/>
      <c r="D109" s="43"/>
      <c r="E109" s="32"/>
      <c r="F109" s="41"/>
      <c r="G109" s="43"/>
      <c r="H109" s="43"/>
      <c r="I109" s="32"/>
    </row>
    <row r="110" spans="1:9" ht="22" customHeight="1">
      <c r="A110" s="87" t="s">
        <v>145</v>
      </c>
      <c r="C110" s="36">
        <f>SUM(C102:C108)</f>
        <v>730158</v>
      </c>
      <c r="D110" s="36"/>
      <c r="E110" s="36">
        <f>SUM(E102:E108)</f>
        <v>752650</v>
      </c>
      <c r="F110" s="36"/>
      <c r="G110" s="36">
        <f>SUM(G102:G108)</f>
        <v>832742</v>
      </c>
      <c r="H110" s="36"/>
      <c r="I110" s="36">
        <f>SUM(I102:I108)</f>
        <v>857236</v>
      </c>
    </row>
    <row r="111" spans="1:9" ht="22" customHeight="1">
      <c r="A111" s="51" t="s">
        <v>93</v>
      </c>
      <c r="C111" s="44">
        <v>150627</v>
      </c>
      <c r="D111" s="43"/>
      <c r="E111" s="37">
        <v>147944</v>
      </c>
      <c r="F111" s="36"/>
      <c r="G111" s="153">
        <v>0</v>
      </c>
      <c r="H111" s="36"/>
      <c r="I111" s="153">
        <v>0</v>
      </c>
    </row>
    <row r="112" spans="1:9" ht="22" customHeight="1">
      <c r="A112" s="126" t="s">
        <v>143</v>
      </c>
      <c r="C112" s="142">
        <f>SUM(C110:C111)</f>
        <v>880785</v>
      </c>
      <c r="D112" s="143"/>
      <c r="E112" s="142">
        <f>SUM(E110:E111)</f>
        <v>900594</v>
      </c>
      <c r="F112" s="143"/>
      <c r="G112" s="142">
        <f>SUM(G110:G111)</f>
        <v>832742</v>
      </c>
      <c r="H112" s="143"/>
      <c r="I112" s="142">
        <f>SUM(I110:I111)</f>
        <v>857236</v>
      </c>
    </row>
    <row r="113" spans="1:9" ht="22" customHeight="1" thickBot="1">
      <c r="A113" s="124" t="s">
        <v>144</v>
      </c>
      <c r="C113" s="144">
        <f>C73+C112</f>
        <v>1331040</v>
      </c>
      <c r="D113" s="143"/>
      <c r="E113" s="144">
        <f>E73+E112</f>
        <v>1311484</v>
      </c>
      <c r="F113" s="143"/>
      <c r="G113" s="144">
        <f>G73+G112</f>
        <v>1248726</v>
      </c>
      <c r="H113" s="143"/>
      <c r="I113" s="144">
        <f>I73+I112</f>
        <v>1259968</v>
      </c>
    </row>
    <row r="114" spans="1:9" ht="22" customHeight="1" thickTop="1">
      <c r="C114" s="41"/>
      <c r="D114" s="41"/>
      <c r="E114" s="41"/>
      <c r="F114" s="41"/>
      <c r="G114" s="41"/>
      <c r="H114" s="41"/>
      <c r="I114" s="41"/>
    </row>
    <row r="115" spans="1:9" ht="22" customHeight="1">
      <c r="C115" s="154">
        <f>C35-C113</f>
        <v>0</v>
      </c>
      <c r="D115" s="154"/>
      <c r="E115" s="154">
        <f>E35-E113</f>
        <v>0</v>
      </c>
      <c r="F115" s="154"/>
      <c r="G115" s="154">
        <f>G35-G113</f>
        <v>0</v>
      </c>
      <c r="H115" s="154"/>
      <c r="I115" s="154">
        <f>I35-I113</f>
        <v>0</v>
      </c>
    </row>
    <row r="121" spans="1:9" ht="22" customHeight="1">
      <c r="C121" s="45"/>
      <c r="D121" s="45"/>
      <c r="E121" s="45"/>
      <c r="F121" s="45"/>
      <c r="G121" s="45"/>
      <c r="H121" s="45"/>
      <c r="I121" s="45"/>
    </row>
    <row r="125" spans="1:9" ht="22" customHeight="1">
      <c r="A125" s="27" t="s">
        <v>60</v>
      </c>
    </row>
  </sheetData>
  <mergeCells count="24">
    <mergeCell ref="C91:E91"/>
    <mergeCell ref="G91:I91"/>
    <mergeCell ref="C90:E90"/>
    <mergeCell ref="G90:I90"/>
    <mergeCell ref="A87:I87"/>
    <mergeCell ref="A88:I88"/>
    <mergeCell ref="A1:I1"/>
    <mergeCell ref="A2:I2"/>
    <mergeCell ref="A3:I3"/>
    <mergeCell ref="A4:I4"/>
    <mergeCell ref="A42:I42"/>
    <mergeCell ref="C6:E6"/>
    <mergeCell ref="G6:I6"/>
    <mergeCell ref="C7:E7"/>
    <mergeCell ref="G7:I7"/>
    <mergeCell ref="A43:I43"/>
    <mergeCell ref="A44:I44"/>
    <mergeCell ref="A45:I45"/>
    <mergeCell ref="A85:I85"/>
    <mergeCell ref="A86:I86"/>
    <mergeCell ref="C47:E47"/>
    <mergeCell ref="G47:I47"/>
    <mergeCell ref="C48:E48"/>
    <mergeCell ref="G48:I48"/>
  </mergeCells>
  <printOptions horizontalCentered="1"/>
  <pageMargins left="0.7" right="0.2" top="1" bottom="0.5" header="0.6" footer="0.3"/>
  <pageSetup paperSize="9" scale="80" orientation="portrait" r:id="rId1"/>
  <rowBreaks count="2" manualBreakCount="2">
    <brk id="41" max="16383" man="1"/>
    <brk id="8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4C0AA-747B-46C5-9765-4F0944373877}">
  <sheetPr>
    <tabColor rgb="FF00B050"/>
  </sheetPr>
  <dimension ref="A1:I105"/>
  <sheetViews>
    <sheetView zoomScale="70" zoomScaleNormal="70" zoomScaleSheetLayoutView="69" workbookViewId="0">
      <selection activeCell="C59" sqref="C59"/>
    </sheetView>
  </sheetViews>
  <sheetFormatPr defaultColWidth="9.1796875" defaultRowHeight="15.5"/>
  <cols>
    <col min="1" max="1" width="54.453125" style="2" customWidth="1"/>
    <col min="2" max="2" width="6.54296875" style="2" bestFit="1" customWidth="1"/>
    <col min="3" max="3" width="10.6328125" style="2" customWidth="1"/>
    <col min="4" max="4" width="1.81640625" style="2" customWidth="1"/>
    <col min="5" max="5" width="10.6328125" style="2" customWidth="1"/>
    <col min="6" max="6" width="1.81640625" style="2" customWidth="1"/>
    <col min="7" max="7" width="10.1796875" style="2" bestFit="1" customWidth="1"/>
    <col min="8" max="8" width="1.81640625" style="2" customWidth="1"/>
    <col min="9" max="9" width="10.6328125" style="2" customWidth="1"/>
    <col min="10" max="16384" width="9.1796875" style="2"/>
  </cols>
  <sheetData>
    <row r="1" spans="1:9" ht="22" customHeight="1">
      <c r="A1" s="162" t="s">
        <v>49</v>
      </c>
      <c r="B1" s="162"/>
      <c r="C1" s="162"/>
      <c r="D1" s="162"/>
      <c r="E1" s="162"/>
      <c r="F1" s="162"/>
      <c r="G1" s="162"/>
      <c r="H1" s="162"/>
      <c r="I1" s="162"/>
    </row>
    <row r="2" spans="1:9" ht="22" customHeight="1">
      <c r="A2" s="162" t="s">
        <v>62</v>
      </c>
      <c r="B2" s="162"/>
      <c r="C2" s="162"/>
      <c r="D2" s="162"/>
      <c r="E2" s="162"/>
      <c r="F2" s="162"/>
      <c r="G2" s="162"/>
      <c r="H2" s="162"/>
      <c r="I2" s="162"/>
    </row>
    <row r="3" spans="1:9" ht="22" customHeight="1">
      <c r="A3" s="163" t="s">
        <v>203</v>
      </c>
      <c r="B3" s="163"/>
      <c r="C3" s="163"/>
      <c r="D3" s="163"/>
      <c r="E3" s="163"/>
      <c r="F3" s="163"/>
      <c r="G3" s="163"/>
      <c r="H3" s="163"/>
      <c r="I3" s="163"/>
    </row>
    <row r="4" spans="1:9" ht="22" customHeight="1">
      <c r="A4" s="162" t="s">
        <v>63</v>
      </c>
      <c r="B4" s="162"/>
      <c r="C4" s="162"/>
      <c r="D4" s="162"/>
      <c r="E4" s="162"/>
      <c r="F4" s="162"/>
      <c r="G4" s="162"/>
      <c r="H4" s="162"/>
      <c r="I4" s="162"/>
    </row>
    <row r="5" spans="1:9" ht="22" customHeight="1">
      <c r="A5" s="164" t="s">
        <v>80</v>
      </c>
      <c r="B5" s="164"/>
      <c r="C5" s="164"/>
      <c r="D5" s="164"/>
      <c r="E5" s="164"/>
      <c r="F5" s="164"/>
      <c r="G5" s="164"/>
      <c r="H5" s="164"/>
      <c r="I5" s="164"/>
    </row>
    <row r="6" spans="1:9" ht="9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9" ht="22" customHeight="1">
      <c r="A7" s="3"/>
      <c r="B7" s="60" t="s">
        <v>55</v>
      </c>
      <c r="C7" s="161" t="s">
        <v>56</v>
      </c>
      <c r="D7" s="161"/>
      <c r="E7" s="161"/>
      <c r="F7" s="59"/>
      <c r="G7" s="165" t="s">
        <v>57</v>
      </c>
      <c r="H7" s="165"/>
      <c r="I7" s="165"/>
    </row>
    <row r="8" spans="1:9" ht="22" customHeight="1">
      <c r="A8" s="3"/>
      <c r="C8" s="161" t="s">
        <v>58</v>
      </c>
      <c r="D8" s="161"/>
      <c r="E8" s="161"/>
      <c r="F8" s="59"/>
      <c r="G8" s="165" t="s">
        <v>58</v>
      </c>
      <c r="H8" s="165"/>
      <c r="I8" s="165"/>
    </row>
    <row r="9" spans="1:9" ht="22" customHeight="1">
      <c r="B9" s="4"/>
      <c r="C9" s="55">
        <v>2024</v>
      </c>
      <c r="D9" s="55"/>
      <c r="E9" s="59">
        <v>2023</v>
      </c>
      <c r="F9" s="59"/>
      <c r="G9" s="55">
        <v>2024</v>
      </c>
      <c r="H9" s="55"/>
      <c r="I9" s="59">
        <v>2023</v>
      </c>
    </row>
    <row r="10" spans="1:9" ht="22" customHeight="1">
      <c r="A10" s="5" t="s">
        <v>13</v>
      </c>
      <c r="B10" s="6"/>
      <c r="C10" s="8"/>
      <c r="D10" s="8"/>
      <c r="E10" s="8"/>
      <c r="F10" s="8"/>
      <c r="G10" s="8"/>
      <c r="H10" s="8"/>
      <c r="I10" s="8"/>
    </row>
    <row r="11" spans="1:9" ht="22" customHeight="1">
      <c r="A11" s="61" t="s">
        <v>129</v>
      </c>
      <c r="B11" s="120" t="s">
        <v>196</v>
      </c>
      <c r="C11" s="7">
        <v>281016</v>
      </c>
      <c r="D11" s="7"/>
      <c r="E11" s="94">
        <v>264274</v>
      </c>
      <c r="F11" s="7"/>
      <c r="G11" s="7">
        <v>270446</v>
      </c>
      <c r="H11" s="7"/>
      <c r="I11" s="94">
        <v>241079</v>
      </c>
    </row>
    <row r="12" spans="1:9" ht="22" customHeight="1">
      <c r="A12" s="62" t="s">
        <v>126</v>
      </c>
      <c r="B12" s="120" t="s">
        <v>196</v>
      </c>
      <c r="C12" s="145">
        <v>0</v>
      </c>
      <c r="D12" s="7"/>
      <c r="E12" s="94">
        <v>8481</v>
      </c>
      <c r="F12" s="7"/>
      <c r="G12" s="145">
        <v>0</v>
      </c>
      <c r="H12" s="7"/>
      <c r="I12" s="145">
        <v>0</v>
      </c>
    </row>
    <row r="13" spans="1:9" ht="22" customHeight="1">
      <c r="A13" s="62" t="s">
        <v>168</v>
      </c>
      <c r="B13" s="120" t="s">
        <v>171</v>
      </c>
      <c r="C13" s="145">
        <v>0</v>
      </c>
      <c r="D13" s="7"/>
      <c r="E13" s="145">
        <v>0</v>
      </c>
      <c r="F13" s="7"/>
      <c r="G13" s="145">
        <v>0</v>
      </c>
      <c r="H13" s="7"/>
      <c r="I13" s="94">
        <v>56699</v>
      </c>
    </row>
    <row r="14" spans="1:9" ht="22" customHeight="1">
      <c r="A14" s="62" t="s">
        <v>14</v>
      </c>
      <c r="B14" s="10"/>
      <c r="C14" s="11">
        <v>1511</v>
      </c>
      <c r="D14" s="7"/>
      <c r="E14" s="95">
        <v>2790</v>
      </c>
      <c r="F14" s="7"/>
      <c r="G14" s="11">
        <v>2644</v>
      </c>
      <c r="H14" s="7"/>
      <c r="I14" s="95">
        <v>3356</v>
      </c>
    </row>
    <row r="15" spans="1:9" ht="22" customHeight="1">
      <c r="A15" s="122" t="s">
        <v>15</v>
      </c>
      <c r="B15" s="10"/>
      <c r="C15" s="12">
        <f>SUM(C11:C14)</f>
        <v>282527</v>
      </c>
      <c r="D15" s="7"/>
      <c r="E15" s="12">
        <f>SUM(E11:E14)</f>
        <v>275545</v>
      </c>
      <c r="F15" s="7"/>
      <c r="G15" s="12">
        <f>SUM(G11:G14)</f>
        <v>273090</v>
      </c>
      <c r="H15" s="7"/>
      <c r="I15" s="12">
        <f>SUM(I11:I14)</f>
        <v>301134</v>
      </c>
    </row>
    <row r="16" spans="1:9" ht="22" customHeight="1">
      <c r="A16" s="5"/>
      <c r="B16" s="10"/>
      <c r="C16" s="7"/>
      <c r="D16" s="7"/>
      <c r="E16" s="7"/>
      <c r="F16" s="7"/>
      <c r="G16" s="7"/>
      <c r="H16" s="7"/>
      <c r="I16" s="7"/>
    </row>
    <row r="17" spans="1:9" ht="22" customHeight="1">
      <c r="A17" s="5" t="s">
        <v>16</v>
      </c>
      <c r="B17" s="10"/>
      <c r="C17" s="7"/>
      <c r="D17" s="7"/>
      <c r="E17" s="7"/>
      <c r="F17" s="7"/>
      <c r="G17" s="7"/>
      <c r="H17" s="7"/>
      <c r="I17" s="7"/>
    </row>
    <row r="18" spans="1:9" ht="22" customHeight="1">
      <c r="A18" s="62" t="s">
        <v>17</v>
      </c>
      <c r="B18" s="10"/>
      <c r="C18" s="7">
        <v>214077</v>
      </c>
      <c r="D18" s="7"/>
      <c r="E18" s="94">
        <v>199700</v>
      </c>
      <c r="F18" s="7"/>
      <c r="G18" s="7">
        <v>214156</v>
      </c>
      <c r="H18" s="7"/>
      <c r="I18" s="94">
        <v>186550</v>
      </c>
    </row>
    <row r="19" spans="1:9" ht="22" customHeight="1">
      <c r="A19" s="62" t="s">
        <v>94</v>
      </c>
      <c r="B19" s="10"/>
      <c r="C19" s="7">
        <v>44386</v>
      </c>
      <c r="D19" s="7"/>
      <c r="E19" s="94">
        <v>39861</v>
      </c>
      <c r="F19" s="7"/>
      <c r="G19" s="7">
        <v>44386</v>
      </c>
      <c r="H19" s="7"/>
      <c r="I19" s="94">
        <v>39861</v>
      </c>
    </row>
    <row r="20" spans="1:9" ht="22" customHeight="1">
      <c r="A20" s="62" t="s">
        <v>18</v>
      </c>
      <c r="B20" s="10"/>
      <c r="C20" s="11">
        <v>33578</v>
      </c>
      <c r="D20" s="7"/>
      <c r="E20" s="95">
        <v>37255</v>
      </c>
      <c r="F20" s="7"/>
      <c r="G20" s="11">
        <v>29933</v>
      </c>
      <c r="H20" s="7"/>
      <c r="I20" s="95">
        <v>32295</v>
      </c>
    </row>
    <row r="21" spans="1:9" ht="22" customHeight="1">
      <c r="A21" s="122" t="s">
        <v>19</v>
      </c>
      <c r="B21" s="10"/>
      <c r="C21" s="11">
        <f>SUM(C18:C20)</f>
        <v>292041</v>
      </c>
      <c r="D21" s="7"/>
      <c r="E21" s="11">
        <f>SUM(E18:E20)</f>
        <v>276816</v>
      </c>
      <c r="F21" s="7"/>
      <c r="G21" s="11">
        <f>SUM(G18:G20)</f>
        <v>288475</v>
      </c>
      <c r="H21" s="7"/>
      <c r="I21" s="11">
        <f>SUM(I18:I20)</f>
        <v>258706</v>
      </c>
    </row>
    <row r="22" spans="1:9" ht="22" customHeight="1">
      <c r="A22" s="5"/>
      <c r="B22" s="10"/>
      <c r="C22" s="7"/>
      <c r="D22" s="7"/>
      <c r="E22" s="7"/>
      <c r="F22" s="7"/>
      <c r="G22" s="7"/>
      <c r="H22" s="7"/>
      <c r="I22" s="7"/>
    </row>
    <row r="23" spans="1:9" ht="22" customHeight="1">
      <c r="A23" s="5" t="s">
        <v>189</v>
      </c>
      <c r="B23" s="10"/>
      <c r="C23" s="7">
        <f>C15-C21</f>
        <v>-9514</v>
      </c>
      <c r="D23" s="7">
        <v>0</v>
      </c>
      <c r="E23" s="7">
        <f>E15-E21</f>
        <v>-1271</v>
      </c>
      <c r="F23" s="7"/>
      <c r="G23" s="7">
        <f>G15-G21</f>
        <v>-15385</v>
      </c>
      <c r="H23" s="7"/>
      <c r="I23" s="7">
        <f>I15-I21</f>
        <v>42428</v>
      </c>
    </row>
    <row r="24" spans="1:9" ht="22" customHeight="1">
      <c r="A24" s="9" t="s">
        <v>89</v>
      </c>
      <c r="B24" s="10"/>
      <c r="C24" s="7">
        <v>128</v>
      </c>
      <c r="D24" s="7"/>
      <c r="E24" s="94">
        <v>65</v>
      </c>
      <c r="F24" s="7"/>
      <c r="G24" s="7">
        <v>119</v>
      </c>
      <c r="H24" s="7"/>
      <c r="I24" s="94">
        <v>61</v>
      </c>
    </row>
    <row r="25" spans="1:9" ht="22" customHeight="1">
      <c r="A25" s="9" t="s">
        <v>90</v>
      </c>
      <c r="B25" s="10"/>
      <c r="C25" s="7">
        <v>-1849</v>
      </c>
      <c r="D25" s="7"/>
      <c r="E25" s="7">
        <v>-1427</v>
      </c>
      <c r="F25" s="8"/>
      <c r="G25" s="7">
        <v>-1383</v>
      </c>
      <c r="H25" s="7"/>
      <c r="I25" s="7">
        <v>-1491</v>
      </c>
    </row>
    <row r="26" spans="1:9" ht="22" customHeight="1">
      <c r="A26" s="9" t="s">
        <v>226</v>
      </c>
      <c r="B26" s="10"/>
      <c r="C26" s="7"/>
      <c r="D26" s="7"/>
      <c r="E26" s="7"/>
      <c r="F26" s="8"/>
      <c r="G26" s="7"/>
      <c r="H26" s="7"/>
      <c r="I26" s="7"/>
    </row>
    <row r="27" spans="1:9" ht="22" customHeight="1">
      <c r="A27" s="157" t="s">
        <v>225</v>
      </c>
      <c r="B27" s="10"/>
      <c r="C27" s="11">
        <f>548-2020</f>
        <v>-1472</v>
      </c>
      <c r="D27" s="7"/>
      <c r="E27" s="11">
        <v>13</v>
      </c>
      <c r="F27" s="8"/>
      <c r="G27" s="11">
        <f>548-2020</f>
        <v>-1472</v>
      </c>
      <c r="H27" s="7"/>
      <c r="I27" s="11">
        <v>13</v>
      </c>
    </row>
    <row r="28" spans="1:9" ht="22" customHeight="1">
      <c r="A28" s="5" t="s">
        <v>147</v>
      </c>
      <c r="B28" s="10"/>
      <c r="C28" s="7">
        <f>SUM(C23:C27)</f>
        <v>-12707</v>
      </c>
      <c r="D28" s="7"/>
      <c r="E28" s="7">
        <f>SUM(E23:E27)</f>
        <v>-2620</v>
      </c>
      <c r="F28" s="7"/>
      <c r="G28" s="7">
        <f>SUM(G23:G27)</f>
        <v>-18121</v>
      </c>
      <c r="H28" s="7"/>
      <c r="I28" s="7">
        <f>SUM(I23:I27)</f>
        <v>41011</v>
      </c>
    </row>
    <row r="29" spans="1:9" ht="22" customHeight="1">
      <c r="A29" s="9" t="s">
        <v>148</v>
      </c>
      <c r="B29" s="6">
        <v>19</v>
      </c>
      <c r="C29" s="11">
        <v>286</v>
      </c>
      <c r="D29" s="7"/>
      <c r="E29" s="11">
        <v>-1671</v>
      </c>
      <c r="F29" s="8"/>
      <c r="G29" s="11">
        <v>279</v>
      </c>
      <c r="H29" s="7"/>
      <c r="I29" s="11">
        <v>-306</v>
      </c>
    </row>
    <row r="30" spans="1:9" ht="22" customHeight="1">
      <c r="A30" s="5" t="s">
        <v>149</v>
      </c>
      <c r="B30" s="10"/>
      <c r="C30" s="12">
        <f>SUM(C28:C29)</f>
        <v>-12421</v>
      </c>
      <c r="D30" s="7"/>
      <c r="E30" s="12">
        <f>SUM(E28:E29)</f>
        <v>-4291</v>
      </c>
      <c r="F30" s="7"/>
      <c r="G30" s="12">
        <f>SUM(G28:G29)</f>
        <v>-17842</v>
      </c>
      <c r="H30" s="7"/>
      <c r="I30" s="12">
        <f>SUM(I28:I29)</f>
        <v>40705</v>
      </c>
    </row>
    <row r="31" spans="1:9" ht="22" customHeight="1">
      <c r="A31" s="9"/>
      <c r="B31" s="10"/>
      <c r="C31" s="7"/>
      <c r="D31" s="7"/>
      <c r="E31" s="63"/>
      <c r="F31" s="7"/>
      <c r="G31" s="7"/>
      <c r="H31" s="7"/>
      <c r="I31" s="63"/>
    </row>
    <row r="32" spans="1:9" ht="22" hidden="1" customHeight="1">
      <c r="A32" s="5" t="s">
        <v>174</v>
      </c>
      <c r="B32" s="10"/>
      <c r="C32" s="7"/>
      <c r="D32" s="7"/>
      <c r="E32" s="63"/>
      <c r="F32" s="7"/>
      <c r="G32" s="7"/>
      <c r="H32" s="7"/>
      <c r="I32" s="63"/>
    </row>
    <row r="33" spans="1:9" ht="22" hidden="1" customHeight="1">
      <c r="A33" s="9" t="s">
        <v>175</v>
      </c>
      <c r="B33" s="10"/>
      <c r="C33" s="7"/>
      <c r="D33" s="7"/>
      <c r="E33" s="63"/>
      <c r="F33" s="7"/>
      <c r="G33" s="7"/>
      <c r="H33" s="7"/>
      <c r="I33" s="63"/>
    </row>
    <row r="34" spans="1:9" ht="22" hidden="1" customHeight="1">
      <c r="A34" s="62" t="s">
        <v>176</v>
      </c>
      <c r="B34" s="10"/>
      <c r="C34" s="7"/>
      <c r="D34" s="7"/>
      <c r="E34" s="63"/>
      <c r="F34" s="7"/>
      <c r="G34" s="7"/>
      <c r="H34" s="7"/>
      <c r="I34" s="63"/>
    </row>
    <row r="35" spans="1:9" ht="22" hidden="1" customHeight="1">
      <c r="A35" s="9" t="s">
        <v>177</v>
      </c>
      <c r="B35" s="10"/>
      <c r="C35" s="145">
        <v>0</v>
      </c>
      <c r="D35" s="7"/>
      <c r="E35" s="145">
        <v>0</v>
      </c>
      <c r="F35" s="92"/>
      <c r="G35" s="145"/>
      <c r="H35" s="92"/>
      <c r="I35" s="145">
        <v>0</v>
      </c>
    </row>
    <row r="36" spans="1:9" ht="22" hidden="1" customHeight="1">
      <c r="A36" s="9" t="s">
        <v>180</v>
      </c>
      <c r="B36" s="10"/>
      <c r="C36" s="146">
        <v>0</v>
      </c>
      <c r="D36" s="7"/>
      <c r="E36" s="146">
        <v>0</v>
      </c>
      <c r="F36" s="92"/>
      <c r="G36" s="146"/>
      <c r="H36" s="92"/>
      <c r="I36" s="146">
        <v>0</v>
      </c>
    </row>
    <row r="37" spans="1:9" ht="22" hidden="1" customHeight="1">
      <c r="A37" s="9" t="s">
        <v>178</v>
      </c>
      <c r="B37" s="10"/>
      <c r="C37" s="7"/>
      <c r="D37" s="7"/>
      <c r="E37" s="63"/>
      <c r="F37" s="7"/>
      <c r="G37" s="7"/>
      <c r="H37" s="7"/>
      <c r="I37" s="63"/>
    </row>
    <row r="38" spans="1:9" ht="22" hidden="1" customHeight="1">
      <c r="A38" s="9" t="s">
        <v>179</v>
      </c>
      <c r="B38" s="10"/>
      <c r="C38" s="146">
        <f>SUM(C35:C36)</f>
        <v>0</v>
      </c>
      <c r="D38" s="92"/>
      <c r="E38" s="146">
        <f>SUM(E35:E36)</f>
        <v>0</v>
      </c>
      <c r="F38" s="92"/>
      <c r="G38" s="146">
        <f>SUM(G35:G36)</f>
        <v>0</v>
      </c>
      <c r="H38" s="92"/>
      <c r="I38" s="146">
        <f>SUM(I35:I36)</f>
        <v>0</v>
      </c>
    </row>
    <row r="39" spans="1:9" ht="22" hidden="1" customHeight="1">
      <c r="A39" s="9"/>
      <c r="B39" s="10"/>
      <c r="C39" s="7"/>
      <c r="D39" s="7"/>
      <c r="E39" s="63"/>
      <c r="F39" s="7"/>
      <c r="G39" s="7"/>
      <c r="H39" s="7"/>
      <c r="I39" s="63"/>
    </row>
    <row r="40" spans="1:9" ht="22" customHeight="1">
      <c r="A40" s="5" t="s">
        <v>153</v>
      </c>
      <c r="B40" s="10"/>
      <c r="C40" s="146">
        <v>0</v>
      </c>
      <c r="D40" s="7"/>
      <c r="E40" s="146">
        <v>0</v>
      </c>
      <c r="F40" s="7"/>
      <c r="G40" s="146">
        <v>0</v>
      </c>
      <c r="H40" s="7"/>
      <c r="I40" s="146">
        <v>0</v>
      </c>
    </row>
    <row r="41" spans="1:9" ht="22" customHeight="1" thickBot="1">
      <c r="A41" s="5" t="s">
        <v>188</v>
      </c>
      <c r="B41" s="10"/>
      <c r="C41" s="127">
        <f>C30+C40</f>
        <v>-12421</v>
      </c>
      <c r="D41" s="7"/>
      <c r="E41" s="127">
        <f>E30+E40</f>
        <v>-4291</v>
      </c>
      <c r="F41" s="7"/>
      <c r="G41" s="127">
        <f>G30+G40</f>
        <v>-17842</v>
      </c>
      <c r="H41" s="7">
        <f>H30+H40</f>
        <v>0</v>
      </c>
      <c r="I41" s="127">
        <f>I30+I40</f>
        <v>40705</v>
      </c>
    </row>
    <row r="42" spans="1:9" ht="22" customHeight="1" thickTop="1">
      <c r="A42" s="5"/>
      <c r="B42" s="10"/>
      <c r="C42" s="7"/>
      <c r="D42" s="7"/>
      <c r="E42" s="7"/>
      <c r="F42" s="7"/>
      <c r="G42" s="7"/>
      <c r="H42" s="7"/>
      <c r="I42" s="7"/>
    </row>
    <row r="43" spans="1:9" ht="22" customHeight="1">
      <c r="A43" s="162" t="s">
        <v>49</v>
      </c>
      <c r="B43" s="162"/>
      <c r="C43" s="162"/>
      <c r="D43" s="162"/>
      <c r="E43" s="162"/>
      <c r="F43" s="162"/>
      <c r="G43" s="162"/>
      <c r="H43" s="162"/>
      <c r="I43" s="162"/>
    </row>
    <row r="44" spans="1:9" ht="22" customHeight="1">
      <c r="A44" s="162" t="s">
        <v>64</v>
      </c>
      <c r="B44" s="162"/>
      <c r="C44" s="162"/>
      <c r="D44" s="162"/>
      <c r="E44" s="162"/>
      <c r="F44" s="162"/>
      <c r="G44" s="162"/>
      <c r="H44" s="162"/>
      <c r="I44" s="162"/>
    </row>
    <row r="45" spans="1:9" ht="22" customHeight="1">
      <c r="A45" s="163" t="s">
        <v>204</v>
      </c>
      <c r="B45" s="163"/>
      <c r="C45" s="163"/>
      <c r="D45" s="163"/>
      <c r="E45" s="163"/>
      <c r="F45" s="163"/>
      <c r="G45" s="163"/>
      <c r="H45" s="163"/>
      <c r="I45" s="163"/>
    </row>
    <row r="46" spans="1:9" ht="22" customHeight="1">
      <c r="A46" s="162" t="s">
        <v>63</v>
      </c>
      <c r="B46" s="162"/>
      <c r="C46" s="162"/>
      <c r="D46" s="162"/>
      <c r="E46" s="162"/>
      <c r="F46" s="162"/>
      <c r="G46" s="162"/>
      <c r="H46" s="162"/>
      <c r="I46" s="162"/>
    </row>
    <row r="47" spans="1:9" ht="22" customHeight="1">
      <c r="A47" s="164" t="s">
        <v>80</v>
      </c>
      <c r="B47" s="164"/>
      <c r="C47" s="164"/>
      <c r="D47" s="164"/>
      <c r="E47" s="164"/>
      <c r="F47" s="164"/>
      <c r="G47" s="164"/>
      <c r="H47" s="164"/>
      <c r="I47" s="164"/>
    </row>
    <row r="48" spans="1:9" ht="9" customHeight="1">
      <c r="A48" s="58"/>
      <c r="B48" s="58"/>
      <c r="C48" s="58"/>
      <c r="D48" s="58"/>
      <c r="E48" s="58"/>
      <c r="F48" s="58"/>
      <c r="G48" s="58"/>
      <c r="H48" s="58"/>
      <c r="I48" s="58"/>
    </row>
    <row r="49" spans="1:9" ht="22" customHeight="1">
      <c r="A49" s="3"/>
      <c r="B49" s="60" t="s">
        <v>55</v>
      </c>
      <c r="C49" s="161" t="s">
        <v>56</v>
      </c>
      <c r="D49" s="161"/>
      <c r="E49" s="161"/>
      <c r="F49" s="59"/>
      <c r="G49" s="165" t="s">
        <v>57</v>
      </c>
      <c r="H49" s="165"/>
      <c r="I49" s="165"/>
    </row>
    <row r="50" spans="1:9" ht="22" customHeight="1">
      <c r="A50" s="3"/>
      <c r="C50" s="161" t="s">
        <v>58</v>
      </c>
      <c r="D50" s="161"/>
      <c r="E50" s="161"/>
      <c r="F50" s="59"/>
      <c r="G50" s="165" t="s">
        <v>58</v>
      </c>
      <c r="H50" s="165"/>
      <c r="I50" s="165"/>
    </row>
    <row r="51" spans="1:9" ht="22" customHeight="1">
      <c r="B51" s="4"/>
      <c r="C51" s="55">
        <v>2024</v>
      </c>
      <c r="D51" s="55"/>
      <c r="E51" s="59">
        <v>2023</v>
      </c>
      <c r="F51" s="59"/>
      <c r="G51" s="55">
        <v>2024</v>
      </c>
      <c r="H51" s="55"/>
      <c r="I51" s="59">
        <v>2023</v>
      </c>
    </row>
    <row r="52" spans="1:9" ht="22" customHeight="1">
      <c r="A52" s="54" t="s">
        <v>85</v>
      </c>
      <c r="B52" s="54"/>
      <c r="C52" s="64"/>
      <c r="D52" s="65"/>
      <c r="E52" s="64"/>
      <c r="F52" s="65"/>
      <c r="G52" s="64"/>
      <c r="H52" s="65"/>
      <c r="I52" s="64"/>
    </row>
    <row r="53" spans="1:9" ht="22" customHeight="1" thickBot="1">
      <c r="A53" s="88" t="s">
        <v>118</v>
      </c>
      <c r="C53" s="66">
        <f>-12152-2020</f>
        <v>-14172</v>
      </c>
      <c r="D53" s="66"/>
      <c r="E53" s="66">
        <v>-7095</v>
      </c>
      <c r="F53" s="66"/>
      <c r="G53" s="85">
        <f>G30</f>
        <v>-17842</v>
      </c>
      <c r="H53" s="66"/>
      <c r="I53" s="85">
        <v>40705</v>
      </c>
    </row>
    <row r="54" spans="1:9" ht="22" customHeight="1" thickTop="1">
      <c r="A54" s="88" t="s">
        <v>93</v>
      </c>
      <c r="C54" s="66">
        <v>1751</v>
      </c>
      <c r="D54" s="66"/>
      <c r="E54" s="66">
        <v>2804</v>
      </c>
      <c r="F54" s="66"/>
      <c r="G54" s="84"/>
      <c r="H54" s="66"/>
      <c r="I54" s="84"/>
    </row>
    <row r="55" spans="1:9" ht="22" customHeight="1" thickBot="1">
      <c r="A55" s="5" t="s">
        <v>149</v>
      </c>
      <c r="C55" s="67">
        <f>SUM(C53:C54)</f>
        <v>-12421</v>
      </c>
      <c r="D55" s="66"/>
      <c r="E55" s="67">
        <f>SUM(E53:E54)</f>
        <v>-4291</v>
      </c>
      <c r="F55" s="66"/>
      <c r="G55" s="66"/>
      <c r="H55" s="66"/>
      <c r="I55" s="66"/>
    </row>
    <row r="56" spans="1:9" ht="22" customHeight="1" thickTop="1">
      <c r="C56" s="68"/>
      <c r="D56" s="68"/>
      <c r="E56" s="68"/>
      <c r="F56" s="68"/>
      <c r="G56" s="68"/>
      <c r="H56" s="68"/>
      <c r="I56" s="68"/>
    </row>
    <row r="57" spans="1:9" ht="22" customHeight="1">
      <c r="A57" s="54" t="s">
        <v>87</v>
      </c>
      <c r="B57" s="54"/>
      <c r="C57" s="16"/>
      <c r="D57" s="16"/>
      <c r="E57" s="16"/>
      <c r="F57" s="16"/>
      <c r="G57" s="16"/>
      <c r="H57" s="16"/>
      <c r="I57" s="16"/>
    </row>
    <row r="58" spans="1:9" ht="22" customHeight="1" thickBot="1">
      <c r="A58" s="88" t="s">
        <v>92</v>
      </c>
      <c r="C58" s="66">
        <f>-12152-2020</f>
        <v>-14172</v>
      </c>
      <c r="D58" s="66"/>
      <c r="E58" s="66">
        <v>-7095</v>
      </c>
      <c r="F58" s="66"/>
      <c r="G58" s="86">
        <f>G53</f>
        <v>-17842</v>
      </c>
      <c r="H58" s="66"/>
      <c r="I58" s="86">
        <v>40705</v>
      </c>
    </row>
    <row r="59" spans="1:9" ht="22" customHeight="1" thickTop="1">
      <c r="A59" s="88" t="s">
        <v>93</v>
      </c>
      <c r="C59" s="66">
        <v>1751</v>
      </c>
      <c r="D59" s="66"/>
      <c r="E59" s="66">
        <v>2804</v>
      </c>
      <c r="F59" s="66"/>
      <c r="G59" s="84"/>
      <c r="H59" s="66"/>
      <c r="I59" s="84"/>
    </row>
    <row r="60" spans="1:9" ht="22" customHeight="1" thickBot="1">
      <c r="A60" s="5" t="s">
        <v>188</v>
      </c>
      <c r="C60" s="67">
        <f>SUM(C58:C59)</f>
        <v>-12421</v>
      </c>
      <c r="D60" s="66"/>
      <c r="E60" s="67">
        <f>SUM(E58:E59)</f>
        <v>-4291</v>
      </c>
      <c r="F60" s="66"/>
    </row>
    <row r="61" spans="1:9" ht="22" customHeight="1" thickTop="1">
      <c r="C61" s="68"/>
      <c r="D61" s="68"/>
      <c r="E61" s="68"/>
      <c r="F61" s="68"/>
      <c r="G61" s="68"/>
      <c r="H61" s="68"/>
      <c r="I61" s="68"/>
    </row>
    <row r="62" spans="1:9" ht="22" customHeight="1">
      <c r="A62" s="5" t="s">
        <v>150</v>
      </c>
      <c r="B62" s="120" t="s">
        <v>197</v>
      </c>
      <c r="C62" s="69"/>
      <c r="D62" s="69"/>
      <c r="E62" s="69"/>
      <c r="F62" s="69"/>
      <c r="G62" s="69"/>
      <c r="H62" s="69"/>
      <c r="I62" s="69"/>
    </row>
    <row r="63" spans="1:9" ht="22" customHeight="1" thickBot="1">
      <c r="A63" s="9" t="s">
        <v>151</v>
      </c>
      <c r="B63" s="70"/>
      <c r="C63" s="152">
        <f>C53/BS!C102</f>
        <v>-4.7239999999999997E-2</v>
      </c>
      <c r="D63" s="148"/>
      <c r="E63" s="152">
        <f>E53/BS!E102</f>
        <v>-2.3650000000000001E-2</v>
      </c>
      <c r="F63" s="148"/>
      <c r="G63" s="152">
        <f>G53/BS!G102</f>
        <v>-5.9473333333333336E-2</v>
      </c>
      <c r="H63" s="149"/>
      <c r="I63" s="152">
        <f>I53/BS!I102</f>
        <v>0.13568333333333332</v>
      </c>
    </row>
    <row r="64" spans="1:9" ht="22" customHeight="1" thickTop="1"/>
    <row r="65" ht="22" customHeight="1"/>
    <row r="66" ht="22" customHeight="1"/>
    <row r="67" ht="22" customHeight="1"/>
    <row r="68" ht="22" customHeight="1"/>
    <row r="69" ht="22" customHeight="1"/>
    <row r="70" ht="22" customHeight="1"/>
    <row r="71" ht="22" customHeight="1"/>
    <row r="72" ht="22" customHeight="1"/>
    <row r="73" ht="22" customHeight="1"/>
    <row r="74" ht="22" customHeight="1"/>
    <row r="75" ht="22" customHeight="1"/>
    <row r="76" ht="22" customHeight="1"/>
    <row r="77" ht="22" customHeight="1"/>
    <row r="78" ht="22" customHeight="1"/>
    <row r="79" ht="22" customHeight="1"/>
    <row r="80" ht="22" customHeight="1"/>
    <row r="81" spans="1:1" ht="22" customHeight="1"/>
    <row r="82" spans="1:1" ht="22" customHeight="1"/>
    <row r="83" spans="1:1" ht="22" customHeight="1">
      <c r="A83" s="2" t="s">
        <v>60</v>
      </c>
    </row>
    <row r="84" spans="1:1" ht="22" customHeight="1"/>
    <row r="85" spans="1:1" ht="22" customHeight="1"/>
    <row r="86" spans="1:1" ht="22" customHeight="1"/>
    <row r="87" spans="1:1" ht="22" customHeight="1"/>
    <row r="88" spans="1:1" ht="22" customHeight="1"/>
    <row r="89" spans="1:1" ht="22" customHeight="1"/>
    <row r="90" spans="1:1" ht="22" customHeight="1"/>
    <row r="91" spans="1:1" ht="22" customHeight="1"/>
    <row r="92" spans="1:1" ht="22" customHeight="1"/>
    <row r="93" spans="1:1" ht="22" customHeight="1"/>
    <row r="94" spans="1:1" ht="22" customHeight="1"/>
    <row r="95" spans="1:1" ht="22" customHeight="1"/>
    <row r="96" spans="1:1" ht="22" customHeight="1"/>
    <row r="97" ht="22" customHeight="1"/>
    <row r="98" ht="22" customHeight="1"/>
    <row r="99" ht="22" customHeight="1"/>
    <row r="100" ht="22" customHeight="1"/>
    <row r="101" ht="22" customHeight="1"/>
    <row r="102" ht="22" customHeight="1"/>
    <row r="103" ht="22" customHeight="1"/>
    <row r="104" ht="22" customHeight="1"/>
    <row r="105" ht="22" customHeight="1"/>
  </sheetData>
  <mergeCells count="18">
    <mergeCell ref="A47:I47"/>
    <mergeCell ref="C49:E49"/>
    <mergeCell ref="G49:I49"/>
    <mergeCell ref="C50:E50"/>
    <mergeCell ref="G50:I50"/>
    <mergeCell ref="A46:I46"/>
    <mergeCell ref="A1:I1"/>
    <mergeCell ref="A2:I2"/>
    <mergeCell ref="A3:I3"/>
    <mergeCell ref="A4:I4"/>
    <mergeCell ref="A5:I5"/>
    <mergeCell ref="C7:E7"/>
    <mergeCell ref="G7:I7"/>
    <mergeCell ref="C8:E8"/>
    <mergeCell ref="G8:I8"/>
    <mergeCell ref="A43:I43"/>
    <mergeCell ref="A44:I44"/>
    <mergeCell ref="A45:I45"/>
  </mergeCells>
  <printOptions horizontalCentered="1"/>
  <pageMargins left="0.8" right="0.2" top="1" bottom="0.5" header="0.6" footer="0.3"/>
  <pageSetup paperSize="9" scale="80" orientation="portrait" r:id="rId1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6A566-5D3C-42D9-8673-B1C3D248F7D7}">
  <sheetPr>
    <tabColor rgb="FF00B050"/>
  </sheetPr>
  <dimension ref="A1:I113"/>
  <sheetViews>
    <sheetView topLeftCell="A73" zoomScale="55" zoomScaleNormal="55" workbookViewId="0">
      <selection activeCell="C62" sqref="C62"/>
    </sheetView>
  </sheetViews>
  <sheetFormatPr defaultColWidth="9.1796875" defaultRowHeight="15.5"/>
  <cols>
    <col min="1" max="1" width="54.453125" style="2" customWidth="1"/>
    <col min="2" max="2" width="6.54296875" style="2" bestFit="1" customWidth="1"/>
    <col min="3" max="3" width="10.6328125" style="2" customWidth="1"/>
    <col min="4" max="4" width="1.81640625" style="2" customWidth="1"/>
    <col min="5" max="5" width="10.6328125" style="2" customWidth="1"/>
    <col min="6" max="6" width="1.81640625" style="2" customWidth="1"/>
    <col min="7" max="7" width="10.1796875" style="2" bestFit="1" customWidth="1"/>
    <col min="8" max="8" width="1.81640625" style="2" customWidth="1"/>
    <col min="9" max="9" width="10.6328125" style="2" customWidth="1"/>
    <col min="10" max="16384" width="9.1796875" style="2"/>
  </cols>
  <sheetData>
    <row r="1" spans="1:9" ht="22" customHeight="1">
      <c r="A1" s="162" t="s">
        <v>49</v>
      </c>
      <c r="B1" s="162"/>
      <c r="C1" s="162"/>
      <c r="D1" s="162"/>
      <c r="E1" s="162"/>
      <c r="F1" s="162"/>
      <c r="G1" s="162"/>
      <c r="H1" s="162"/>
      <c r="I1" s="162"/>
    </row>
    <row r="2" spans="1:9" ht="22" customHeight="1">
      <c r="A2" s="162" t="s">
        <v>62</v>
      </c>
      <c r="B2" s="162"/>
      <c r="C2" s="162"/>
      <c r="D2" s="162"/>
      <c r="E2" s="162"/>
      <c r="F2" s="162"/>
      <c r="G2" s="162"/>
      <c r="H2" s="162"/>
      <c r="I2" s="162"/>
    </row>
    <row r="3" spans="1:9" ht="22" customHeight="1">
      <c r="A3" s="163" t="s">
        <v>212</v>
      </c>
      <c r="B3" s="163"/>
      <c r="C3" s="163"/>
      <c r="D3" s="163"/>
      <c r="E3" s="163"/>
      <c r="F3" s="163"/>
      <c r="G3" s="163"/>
      <c r="H3" s="163"/>
      <c r="I3" s="163"/>
    </row>
    <row r="4" spans="1:9" ht="22" customHeight="1">
      <c r="A4" s="162" t="s">
        <v>63</v>
      </c>
      <c r="B4" s="162"/>
      <c r="C4" s="162"/>
      <c r="D4" s="162"/>
      <c r="E4" s="162"/>
      <c r="F4" s="162"/>
      <c r="G4" s="162"/>
      <c r="H4" s="162"/>
      <c r="I4" s="162"/>
    </row>
    <row r="5" spans="1:9" ht="22" customHeight="1">
      <c r="A5" s="164" t="s">
        <v>80</v>
      </c>
      <c r="B5" s="164"/>
      <c r="C5" s="164"/>
      <c r="D5" s="164"/>
      <c r="E5" s="164"/>
      <c r="F5" s="164"/>
      <c r="G5" s="164"/>
      <c r="H5" s="164"/>
      <c r="I5" s="164"/>
    </row>
    <row r="6" spans="1:9" ht="9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9" ht="22" customHeight="1">
      <c r="A7" s="3"/>
      <c r="B7" s="60" t="s">
        <v>55</v>
      </c>
      <c r="C7" s="161" t="s">
        <v>56</v>
      </c>
      <c r="D7" s="161"/>
      <c r="E7" s="161"/>
      <c r="F7" s="59"/>
      <c r="G7" s="165" t="s">
        <v>57</v>
      </c>
      <c r="H7" s="165"/>
      <c r="I7" s="165"/>
    </row>
    <row r="8" spans="1:9" ht="22" customHeight="1">
      <c r="A8" s="3"/>
      <c r="C8" s="161" t="s">
        <v>58</v>
      </c>
      <c r="D8" s="161"/>
      <c r="E8" s="161"/>
      <c r="F8" s="59"/>
      <c r="G8" s="165" t="s">
        <v>58</v>
      </c>
      <c r="H8" s="165"/>
      <c r="I8" s="165"/>
    </row>
    <row r="9" spans="1:9" ht="22" customHeight="1">
      <c r="B9" s="4"/>
      <c r="C9" s="55">
        <v>2024</v>
      </c>
      <c r="D9" s="55"/>
      <c r="E9" s="59">
        <v>2023</v>
      </c>
      <c r="F9" s="59"/>
      <c r="G9" s="55">
        <v>2024</v>
      </c>
      <c r="H9" s="55"/>
      <c r="I9" s="59">
        <v>2023</v>
      </c>
    </row>
    <row r="10" spans="1:9" ht="22" customHeight="1">
      <c r="A10" s="5" t="s">
        <v>13</v>
      </c>
      <c r="B10" s="6"/>
      <c r="C10" s="8"/>
      <c r="D10" s="8"/>
      <c r="E10" s="8"/>
      <c r="F10" s="8"/>
      <c r="G10" s="8"/>
      <c r="H10" s="8"/>
      <c r="I10" s="8"/>
    </row>
    <row r="11" spans="1:9" ht="22" customHeight="1">
      <c r="A11" s="61" t="s">
        <v>129</v>
      </c>
      <c r="B11" s="120" t="s">
        <v>196</v>
      </c>
      <c r="C11" s="7">
        <v>565339</v>
      </c>
      <c r="D11" s="7"/>
      <c r="E11" s="94">
        <v>503250</v>
      </c>
      <c r="F11" s="7"/>
      <c r="G11" s="7">
        <v>568650</v>
      </c>
      <c r="H11" s="7"/>
      <c r="I11" s="94">
        <v>452055</v>
      </c>
    </row>
    <row r="12" spans="1:9" ht="22" customHeight="1">
      <c r="A12" s="62" t="s">
        <v>126</v>
      </c>
      <c r="B12" s="120" t="s">
        <v>196</v>
      </c>
      <c r="C12" s="145">
        <v>0</v>
      </c>
      <c r="D12" s="7"/>
      <c r="E12" s="94">
        <v>38443</v>
      </c>
      <c r="F12" s="7"/>
      <c r="G12" s="145">
        <v>0</v>
      </c>
      <c r="H12" s="7"/>
      <c r="I12" s="145">
        <v>0</v>
      </c>
    </row>
    <row r="13" spans="1:9" ht="22" customHeight="1">
      <c r="A13" s="62" t="s">
        <v>168</v>
      </c>
      <c r="B13" s="120" t="s">
        <v>171</v>
      </c>
      <c r="C13" s="145">
        <v>0</v>
      </c>
      <c r="D13" s="7"/>
      <c r="E13" s="145">
        <v>0</v>
      </c>
      <c r="F13" s="7"/>
      <c r="G13" s="145">
        <v>0</v>
      </c>
      <c r="H13" s="7"/>
      <c r="I13" s="94">
        <v>56699</v>
      </c>
    </row>
    <row r="14" spans="1:9" ht="22" customHeight="1">
      <c r="A14" s="62" t="s">
        <v>14</v>
      </c>
      <c r="B14" s="10"/>
      <c r="C14" s="11">
        <v>5640</v>
      </c>
      <c r="D14" s="7"/>
      <c r="E14" s="95">
        <v>4739</v>
      </c>
      <c r="F14" s="7"/>
      <c r="G14" s="11">
        <v>6762</v>
      </c>
      <c r="H14" s="7"/>
      <c r="I14" s="95">
        <v>6434</v>
      </c>
    </row>
    <row r="15" spans="1:9" ht="22" customHeight="1">
      <c r="A15" s="122" t="s">
        <v>15</v>
      </c>
      <c r="B15" s="10"/>
      <c r="C15" s="12">
        <f>SUM(C11:C14)</f>
        <v>570979</v>
      </c>
      <c r="D15" s="7"/>
      <c r="E15" s="12">
        <f>SUM(E11:E14)</f>
        <v>546432</v>
      </c>
      <c r="F15" s="7"/>
      <c r="G15" s="12">
        <f>SUM(G11:G14)</f>
        <v>575412</v>
      </c>
      <c r="H15" s="7"/>
      <c r="I15" s="12">
        <f>SUM(I11:I14)</f>
        <v>515188</v>
      </c>
    </row>
    <row r="16" spans="1:9" ht="22" customHeight="1">
      <c r="A16" s="5"/>
      <c r="B16" s="10"/>
      <c r="C16" s="7"/>
      <c r="D16" s="7"/>
      <c r="E16" s="7"/>
      <c r="F16" s="7"/>
      <c r="G16" s="7"/>
      <c r="H16" s="7"/>
      <c r="I16" s="7"/>
    </row>
    <row r="17" spans="1:9" ht="22" customHeight="1">
      <c r="A17" s="5" t="s">
        <v>16</v>
      </c>
      <c r="B17" s="10"/>
      <c r="C17" s="7"/>
      <c r="D17" s="7"/>
      <c r="E17" s="7"/>
      <c r="F17" s="7"/>
      <c r="G17" s="7"/>
      <c r="H17" s="7"/>
      <c r="I17" s="7"/>
    </row>
    <row r="18" spans="1:9" ht="22" customHeight="1">
      <c r="A18" s="62" t="s">
        <v>17</v>
      </c>
      <c r="B18" s="10"/>
      <c r="C18" s="7">
        <v>440767</v>
      </c>
      <c r="D18" s="7"/>
      <c r="E18" s="94">
        <v>372089</v>
      </c>
      <c r="F18" s="7"/>
      <c r="G18" s="7">
        <v>459791</v>
      </c>
      <c r="H18" s="7"/>
      <c r="I18" s="94">
        <v>341522</v>
      </c>
    </row>
    <row r="19" spans="1:9" ht="22" customHeight="1">
      <c r="A19" s="62" t="s">
        <v>94</v>
      </c>
      <c r="B19" s="10"/>
      <c r="C19" s="7">
        <v>75424</v>
      </c>
      <c r="D19" s="7"/>
      <c r="E19" s="94">
        <v>76816</v>
      </c>
      <c r="F19" s="7"/>
      <c r="G19" s="7">
        <v>75424</v>
      </c>
      <c r="H19" s="7"/>
      <c r="I19" s="94">
        <v>76816</v>
      </c>
    </row>
    <row r="20" spans="1:9" ht="22" customHeight="1">
      <c r="A20" s="62" t="s">
        <v>18</v>
      </c>
      <c r="B20" s="10"/>
      <c r="C20" s="11">
        <v>66486</v>
      </c>
      <c r="D20" s="7"/>
      <c r="E20" s="95">
        <v>71583</v>
      </c>
      <c r="F20" s="7"/>
      <c r="G20" s="11">
        <v>57218</v>
      </c>
      <c r="H20" s="7"/>
      <c r="I20" s="95">
        <v>60883</v>
      </c>
    </row>
    <row r="21" spans="1:9" ht="22" customHeight="1">
      <c r="A21" s="122" t="s">
        <v>19</v>
      </c>
      <c r="B21" s="10"/>
      <c r="C21" s="11">
        <f>SUM(C18:C20)</f>
        <v>582677</v>
      </c>
      <c r="D21" s="7"/>
      <c r="E21" s="11">
        <f>SUM(E18:E20)</f>
        <v>520488</v>
      </c>
      <c r="F21" s="7"/>
      <c r="G21" s="11">
        <f>SUM(G18:G20)</f>
        <v>592433</v>
      </c>
      <c r="H21" s="7"/>
      <c r="I21" s="11">
        <f>SUM(I18:I20)</f>
        <v>479221</v>
      </c>
    </row>
    <row r="22" spans="1:9" ht="22" customHeight="1">
      <c r="A22" s="5"/>
      <c r="B22" s="10"/>
      <c r="C22" s="7"/>
      <c r="D22" s="7"/>
      <c r="E22" s="7"/>
      <c r="F22" s="7"/>
      <c r="G22" s="7"/>
      <c r="H22" s="7"/>
      <c r="I22" s="7"/>
    </row>
    <row r="23" spans="1:9" ht="22" customHeight="1">
      <c r="A23" s="5" t="s">
        <v>189</v>
      </c>
      <c r="B23" s="10"/>
      <c r="C23" s="7">
        <f>C15-C21</f>
        <v>-11698</v>
      </c>
      <c r="D23" s="7">
        <v>0</v>
      </c>
      <c r="E23" s="7">
        <f>E15-E21</f>
        <v>25944</v>
      </c>
      <c r="F23" s="7"/>
      <c r="G23" s="7">
        <f>G15-G21</f>
        <v>-17021</v>
      </c>
      <c r="H23" s="7"/>
      <c r="I23" s="7">
        <f>I15-I21</f>
        <v>35967</v>
      </c>
    </row>
    <row r="24" spans="1:9" ht="22" customHeight="1">
      <c r="A24" s="9" t="s">
        <v>89</v>
      </c>
      <c r="B24" s="10"/>
      <c r="C24" s="7">
        <v>174</v>
      </c>
      <c r="D24" s="7"/>
      <c r="E24" s="94">
        <v>72</v>
      </c>
      <c r="F24" s="7"/>
      <c r="G24" s="7">
        <v>165</v>
      </c>
      <c r="H24" s="7"/>
      <c r="I24" s="94">
        <v>69</v>
      </c>
    </row>
    <row r="25" spans="1:9" ht="22" customHeight="1">
      <c r="A25" s="9" t="s">
        <v>90</v>
      </c>
      <c r="B25" s="10"/>
      <c r="C25" s="7">
        <v>-3447</v>
      </c>
      <c r="D25" s="7"/>
      <c r="E25" s="7">
        <v>-2411</v>
      </c>
      <c r="F25" s="8"/>
      <c r="G25" s="7">
        <v>-2790</v>
      </c>
      <c r="H25" s="7"/>
      <c r="I25" s="7">
        <v>-2630</v>
      </c>
    </row>
    <row r="26" spans="1:9" ht="22" customHeight="1">
      <c r="A26" s="9" t="s">
        <v>163</v>
      </c>
      <c r="B26" s="10"/>
      <c r="C26" s="11">
        <f>-1518-2020</f>
        <v>-3538</v>
      </c>
      <c r="D26" s="7"/>
      <c r="E26" s="11">
        <v>-1635</v>
      </c>
      <c r="F26" s="8"/>
      <c r="G26" s="11">
        <f>-1518-2020</f>
        <v>-3538</v>
      </c>
      <c r="H26" s="7"/>
      <c r="I26" s="11">
        <v>-1635</v>
      </c>
    </row>
    <row r="27" spans="1:9" ht="22" customHeight="1">
      <c r="A27" s="5" t="s">
        <v>147</v>
      </c>
      <c r="B27" s="10"/>
      <c r="C27" s="7">
        <f>SUM(C23:C26)</f>
        <v>-18509</v>
      </c>
      <c r="D27" s="7"/>
      <c r="E27" s="7">
        <f>SUM(E23:E26)</f>
        <v>21970</v>
      </c>
      <c r="F27" s="7"/>
      <c r="G27" s="7">
        <f>SUM(G23:G26)</f>
        <v>-23184</v>
      </c>
      <c r="H27" s="7"/>
      <c r="I27" s="7">
        <f>SUM(I23:I26)</f>
        <v>31771</v>
      </c>
    </row>
    <row r="28" spans="1:9" ht="22" customHeight="1">
      <c r="A28" s="9" t="s">
        <v>148</v>
      </c>
      <c r="B28" s="6">
        <v>19</v>
      </c>
      <c r="C28" s="11">
        <v>-1300</v>
      </c>
      <c r="D28" s="7"/>
      <c r="E28" s="11">
        <v>-4686</v>
      </c>
      <c r="F28" s="8"/>
      <c r="G28" s="11">
        <v>-1310</v>
      </c>
      <c r="H28" s="7"/>
      <c r="I28" s="11">
        <v>61</v>
      </c>
    </row>
    <row r="29" spans="1:9" ht="22" customHeight="1">
      <c r="A29" s="5" t="s">
        <v>149</v>
      </c>
      <c r="B29" s="10"/>
      <c r="C29" s="12">
        <f>SUM(C27:C28)</f>
        <v>-19809</v>
      </c>
      <c r="D29" s="7"/>
      <c r="E29" s="12">
        <f>SUM(E27:E28)</f>
        <v>17284</v>
      </c>
      <c r="F29" s="7"/>
      <c r="G29" s="12">
        <f>SUM(G27:G28)</f>
        <v>-24494</v>
      </c>
      <c r="H29" s="7"/>
      <c r="I29" s="12">
        <f>SUM(I27:I28)</f>
        <v>31832</v>
      </c>
    </row>
    <row r="30" spans="1:9" ht="22" customHeight="1">
      <c r="A30" s="9"/>
      <c r="B30" s="10"/>
      <c r="C30" s="7"/>
      <c r="D30" s="7"/>
      <c r="E30" s="63"/>
      <c r="F30" s="7"/>
      <c r="G30" s="7"/>
      <c r="H30" s="7"/>
      <c r="I30" s="63"/>
    </row>
    <row r="31" spans="1:9" ht="22" hidden="1" customHeight="1">
      <c r="A31" s="5" t="s">
        <v>174</v>
      </c>
      <c r="B31" s="10"/>
      <c r="C31" s="7"/>
      <c r="D31" s="7"/>
      <c r="E31" s="63"/>
      <c r="F31" s="7"/>
      <c r="G31" s="7"/>
      <c r="H31" s="7"/>
      <c r="I31" s="63"/>
    </row>
    <row r="32" spans="1:9" ht="22" hidden="1" customHeight="1">
      <c r="A32" s="9" t="s">
        <v>175</v>
      </c>
      <c r="B32" s="10"/>
      <c r="C32" s="7"/>
      <c r="D32" s="7"/>
      <c r="E32" s="63"/>
      <c r="F32" s="7"/>
      <c r="G32" s="7"/>
      <c r="H32" s="7"/>
      <c r="I32" s="63"/>
    </row>
    <row r="33" spans="1:9" ht="22" hidden="1" customHeight="1">
      <c r="A33" s="62" t="s">
        <v>176</v>
      </c>
      <c r="B33" s="10"/>
      <c r="C33" s="7"/>
      <c r="D33" s="7"/>
      <c r="E33" s="63"/>
      <c r="F33" s="7"/>
      <c r="G33" s="7"/>
      <c r="H33" s="7"/>
      <c r="I33" s="63"/>
    </row>
    <row r="34" spans="1:9" ht="22" hidden="1" customHeight="1">
      <c r="A34" s="9" t="s">
        <v>177</v>
      </c>
      <c r="B34" s="10"/>
      <c r="C34" s="145">
        <v>0</v>
      </c>
      <c r="D34" s="7"/>
      <c r="E34" s="145">
        <v>0</v>
      </c>
      <c r="F34" s="92"/>
      <c r="G34" s="145"/>
      <c r="H34" s="92"/>
      <c r="I34" s="145">
        <v>0</v>
      </c>
    </row>
    <row r="35" spans="1:9" ht="22" hidden="1" customHeight="1">
      <c r="A35" s="9" t="s">
        <v>180</v>
      </c>
      <c r="B35" s="10"/>
      <c r="C35" s="146">
        <v>0</v>
      </c>
      <c r="D35" s="7"/>
      <c r="E35" s="146">
        <v>0</v>
      </c>
      <c r="F35" s="92"/>
      <c r="G35" s="146"/>
      <c r="H35" s="92"/>
      <c r="I35" s="146">
        <v>0</v>
      </c>
    </row>
    <row r="36" spans="1:9" ht="22" hidden="1" customHeight="1">
      <c r="A36" s="9" t="s">
        <v>178</v>
      </c>
      <c r="B36" s="10"/>
      <c r="C36" s="7"/>
      <c r="D36" s="7"/>
      <c r="E36" s="63"/>
      <c r="F36" s="7"/>
      <c r="G36" s="7"/>
      <c r="H36" s="7"/>
      <c r="I36" s="63"/>
    </row>
    <row r="37" spans="1:9" ht="22" hidden="1" customHeight="1">
      <c r="A37" s="9" t="s">
        <v>179</v>
      </c>
      <c r="B37" s="10"/>
      <c r="C37" s="146">
        <f>SUM(C34:C35)</f>
        <v>0</v>
      </c>
      <c r="D37" s="92"/>
      <c r="E37" s="146">
        <f>SUM(E34:E35)</f>
        <v>0</v>
      </c>
      <c r="F37" s="92"/>
      <c r="G37" s="146">
        <f>SUM(G34:G35)</f>
        <v>0</v>
      </c>
      <c r="H37" s="92"/>
      <c r="I37" s="146">
        <f>SUM(I34:I35)</f>
        <v>0</v>
      </c>
    </row>
    <row r="38" spans="1:9" ht="22" hidden="1" customHeight="1">
      <c r="A38" s="9"/>
      <c r="B38" s="10"/>
      <c r="C38" s="7"/>
      <c r="D38" s="7"/>
      <c r="E38" s="63"/>
      <c r="F38" s="7"/>
      <c r="G38" s="7"/>
      <c r="H38" s="7"/>
      <c r="I38" s="63"/>
    </row>
    <row r="39" spans="1:9" ht="22" customHeight="1">
      <c r="A39" s="5" t="s">
        <v>153</v>
      </c>
      <c r="B39" s="10"/>
      <c r="C39" s="146">
        <v>0</v>
      </c>
      <c r="D39" s="7"/>
      <c r="E39" s="146">
        <v>0</v>
      </c>
      <c r="F39" s="7"/>
      <c r="G39" s="146">
        <v>0</v>
      </c>
      <c r="H39" s="7"/>
      <c r="I39" s="146">
        <v>0</v>
      </c>
    </row>
    <row r="40" spans="1:9" ht="22" customHeight="1" thickBot="1">
      <c r="A40" s="5" t="s">
        <v>188</v>
      </c>
      <c r="B40" s="10"/>
      <c r="C40" s="127">
        <f>C29+C39</f>
        <v>-19809</v>
      </c>
      <c r="D40" s="7"/>
      <c r="E40" s="127">
        <f>E29+E39</f>
        <v>17284</v>
      </c>
      <c r="F40" s="7"/>
      <c r="G40" s="127">
        <f>G29+G39</f>
        <v>-24494</v>
      </c>
      <c r="H40" s="7">
        <f>H29+H39</f>
        <v>0</v>
      </c>
      <c r="I40" s="127">
        <f>I29+I39</f>
        <v>31832</v>
      </c>
    </row>
    <row r="41" spans="1:9" ht="22" customHeight="1" thickTop="1">
      <c r="A41" s="5"/>
      <c r="B41" s="10"/>
      <c r="C41" s="7"/>
      <c r="D41" s="7"/>
      <c r="E41" s="7"/>
      <c r="F41" s="7"/>
      <c r="G41" s="7"/>
      <c r="H41" s="7"/>
      <c r="I41" s="7"/>
    </row>
    <row r="42" spans="1:9" ht="22" customHeight="1">
      <c r="A42" s="5"/>
      <c r="B42" s="10"/>
      <c r="C42" s="7"/>
      <c r="D42" s="7"/>
      <c r="E42" s="7"/>
      <c r="F42" s="7"/>
      <c r="G42" s="7"/>
      <c r="H42" s="7"/>
      <c r="I42" s="7"/>
    </row>
    <row r="43" spans="1:9" ht="22" customHeight="1">
      <c r="A43" s="5"/>
      <c r="B43" s="10"/>
      <c r="C43" s="7"/>
      <c r="D43" s="7"/>
      <c r="E43" s="7"/>
      <c r="F43" s="7"/>
      <c r="G43" s="7"/>
      <c r="H43" s="7"/>
      <c r="I43" s="7"/>
    </row>
    <row r="44" spans="1:9" ht="22" customHeight="1">
      <c r="A44" s="5"/>
      <c r="B44" s="10"/>
      <c r="C44" s="7"/>
      <c r="D44" s="7"/>
      <c r="E44" s="7"/>
      <c r="F44" s="7"/>
      <c r="G44" s="7"/>
      <c r="H44" s="7"/>
      <c r="I44" s="7"/>
    </row>
    <row r="45" spans="1:9" ht="22" customHeight="1">
      <c r="A45" s="5"/>
      <c r="B45" s="10"/>
      <c r="C45" s="7"/>
      <c r="D45" s="7"/>
      <c r="E45" s="7"/>
      <c r="F45" s="7"/>
      <c r="G45" s="7"/>
      <c r="H45" s="7"/>
      <c r="I45" s="7"/>
    </row>
    <row r="46" spans="1:9" ht="22" customHeight="1">
      <c r="A46" s="5"/>
      <c r="B46" s="10"/>
      <c r="C46" s="7"/>
      <c r="D46" s="7"/>
      <c r="E46" s="7"/>
      <c r="F46" s="7"/>
      <c r="G46" s="7"/>
      <c r="H46" s="7"/>
      <c r="I46" s="7"/>
    </row>
    <row r="47" spans="1:9" ht="22" customHeight="1">
      <c r="A47" s="5"/>
      <c r="B47" s="10"/>
      <c r="C47" s="7"/>
      <c r="D47" s="7"/>
      <c r="E47" s="7"/>
      <c r="F47" s="7"/>
      <c r="G47" s="7"/>
      <c r="H47" s="7"/>
      <c r="I47" s="7"/>
    </row>
    <row r="48" spans="1:9" ht="22" customHeight="1">
      <c r="A48" s="5"/>
      <c r="B48" s="10"/>
      <c r="C48" s="7"/>
      <c r="D48" s="7"/>
      <c r="E48" s="7"/>
      <c r="F48" s="7"/>
      <c r="G48" s="7"/>
      <c r="H48" s="7"/>
      <c r="I48" s="7"/>
    </row>
    <row r="49" spans="1:9" ht="22" customHeight="1">
      <c r="A49" s="5"/>
      <c r="B49" s="10"/>
      <c r="C49" s="7"/>
      <c r="D49" s="7"/>
      <c r="E49" s="7"/>
      <c r="F49" s="7"/>
      <c r="G49" s="7"/>
      <c r="H49" s="7"/>
      <c r="I49" s="7"/>
    </row>
    <row r="50" spans="1:9" ht="22" customHeight="1">
      <c r="A50" s="5"/>
      <c r="B50" s="10"/>
      <c r="C50" s="7"/>
      <c r="D50" s="7"/>
      <c r="E50" s="7"/>
      <c r="F50" s="7"/>
      <c r="G50" s="7"/>
      <c r="H50" s="7"/>
      <c r="I50" s="7"/>
    </row>
    <row r="51" spans="1:9" ht="22" customHeight="1">
      <c r="A51" s="162" t="s">
        <v>49</v>
      </c>
      <c r="B51" s="162"/>
      <c r="C51" s="162"/>
      <c r="D51" s="162"/>
      <c r="E51" s="162"/>
      <c r="F51" s="162"/>
      <c r="G51" s="162"/>
      <c r="H51" s="162"/>
      <c r="I51" s="162"/>
    </row>
    <row r="52" spans="1:9" ht="22" customHeight="1">
      <c r="A52" s="162" t="s">
        <v>64</v>
      </c>
      <c r="B52" s="162"/>
      <c r="C52" s="162"/>
      <c r="D52" s="162"/>
      <c r="E52" s="162"/>
      <c r="F52" s="162"/>
      <c r="G52" s="162"/>
      <c r="H52" s="162"/>
      <c r="I52" s="162"/>
    </row>
    <row r="53" spans="1:9" ht="22" customHeight="1">
      <c r="A53" s="163" t="s">
        <v>213</v>
      </c>
      <c r="B53" s="163"/>
      <c r="C53" s="163"/>
      <c r="D53" s="163"/>
      <c r="E53" s="163"/>
      <c r="F53" s="163"/>
      <c r="G53" s="163"/>
      <c r="H53" s="163"/>
      <c r="I53" s="163"/>
    </row>
    <row r="54" spans="1:9" ht="22" customHeight="1">
      <c r="A54" s="162" t="s">
        <v>63</v>
      </c>
      <c r="B54" s="162"/>
      <c r="C54" s="162"/>
      <c r="D54" s="162"/>
      <c r="E54" s="162"/>
      <c r="F54" s="162"/>
      <c r="G54" s="162"/>
      <c r="H54" s="162"/>
      <c r="I54" s="162"/>
    </row>
    <row r="55" spans="1:9" ht="22" customHeight="1">
      <c r="A55" s="164" t="s">
        <v>80</v>
      </c>
      <c r="B55" s="164"/>
      <c r="C55" s="164"/>
      <c r="D55" s="164"/>
      <c r="E55" s="164"/>
      <c r="F55" s="164"/>
      <c r="G55" s="164"/>
      <c r="H55" s="164"/>
      <c r="I55" s="164"/>
    </row>
    <row r="56" spans="1:9" ht="9" customHeight="1">
      <c r="A56" s="58"/>
      <c r="B56" s="58"/>
      <c r="C56" s="58"/>
      <c r="D56" s="58"/>
      <c r="E56" s="58"/>
      <c r="F56" s="58"/>
      <c r="G56" s="58"/>
      <c r="H56" s="58"/>
      <c r="I56" s="58"/>
    </row>
    <row r="57" spans="1:9" ht="22" customHeight="1">
      <c r="A57" s="3"/>
      <c r="B57" s="60" t="s">
        <v>55</v>
      </c>
      <c r="C57" s="161" t="s">
        <v>56</v>
      </c>
      <c r="D57" s="161"/>
      <c r="E57" s="161"/>
      <c r="F57" s="59"/>
      <c r="G57" s="165" t="s">
        <v>57</v>
      </c>
      <c r="H57" s="165"/>
      <c r="I57" s="165"/>
    </row>
    <row r="58" spans="1:9" ht="22" customHeight="1">
      <c r="A58" s="3"/>
      <c r="C58" s="161" t="s">
        <v>58</v>
      </c>
      <c r="D58" s="161"/>
      <c r="E58" s="161"/>
      <c r="F58" s="59"/>
      <c r="G58" s="165" t="s">
        <v>58</v>
      </c>
      <c r="H58" s="165"/>
      <c r="I58" s="165"/>
    </row>
    <row r="59" spans="1:9" ht="22" customHeight="1">
      <c r="B59" s="4"/>
      <c r="C59" s="55">
        <v>2024</v>
      </c>
      <c r="D59" s="55"/>
      <c r="E59" s="59">
        <v>2023</v>
      </c>
      <c r="F59" s="59"/>
      <c r="G59" s="55">
        <v>2024</v>
      </c>
      <c r="H59" s="55"/>
      <c r="I59" s="59">
        <v>2023</v>
      </c>
    </row>
    <row r="60" spans="1:9" ht="22" customHeight="1">
      <c r="A60" s="54" t="s">
        <v>85</v>
      </c>
      <c r="B60" s="54"/>
      <c r="C60" s="64"/>
      <c r="D60" s="65"/>
      <c r="E60" s="64"/>
      <c r="F60" s="65"/>
      <c r="G60" s="64"/>
      <c r="H60" s="65"/>
      <c r="I60" s="64"/>
    </row>
    <row r="61" spans="1:9" ht="22" customHeight="1" thickBot="1">
      <c r="A61" s="88" t="s">
        <v>118</v>
      </c>
      <c r="C61" s="66">
        <f>-20472-2020</f>
        <v>-22492</v>
      </c>
      <c r="D61" s="66"/>
      <c r="E61" s="66">
        <v>7109</v>
      </c>
      <c r="F61" s="66"/>
      <c r="G61" s="85">
        <f>G29</f>
        <v>-24494</v>
      </c>
      <c r="H61" s="66"/>
      <c r="I61" s="85">
        <v>31832</v>
      </c>
    </row>
    <row r="62" spans="1:9" ht="22" customHeight="1" thickTop="1">
      <c r="A62" s="88" t="s">
        <v>93</v>
      </c>
      <c r="C62" s="66">
        <v>2683</v>
      </c>
      <c r="D62" s="66"/>
      <c r="E62" s="66">
        <v>10175</v>
      </c>
      <c r="F62" s="66"/>
      <c r="G62" s="84"/>
      <c r="H62" s="66"/>
      <c r="I62" s="84"/>
    </row>
    <row r="63" spans="1:9" ht="22" customHeight="1" thickBot="1">
      <c r="A63" s="5" t="s">
        <v>149</v>
      </c>
      <c r="C63" s="67">
        <f>SUM(C61:C62)</f>
        <v>-19809</v>
      </c>
      <c r="D63" s="66"/>
      <c r="E63" s="67">
        <f>SUM(E61:E62)</f>
        <v>17284</v>
      </c>
      <c r="F63" s="66"/>
      <c r="G63" s="66"/>
      <c r="H63" s="66"/>
      <c r="I63" s="66"/>
    </row>
    <row r="64" spans="1:9" ht="22" customHeight="1" thickTop="1">
      <c r="C64" s="68"/>
      <c r="D64" s="68"/>
      <c r="E64" s="68"/>
      <c r="F64" s="68"/>
      <c r="G64" s="68"/>
      <c r="H64" s="68"/>
      <c r="I64" s="68"/>
    </row>
    <row r="65" spans="1:9" ht="22" customHeight="1">
      <c r="A65" s="54" t="s">
        <v>87</v>
      </c>
      <c r="B65" s="54"/>
      <c r="C65" s="16"/>
      <c r="D65" s="16"/>
      <c r="E65" s="16"/>
      <c r="F65" s="16"/>
      <c r="G65" s="16"/>
      <c r="H65" s="16"/>
      <c r="I65" s="16"/>
    </row>
    <row r="66" spans="1:9" ht="22" customHeight="1" thickBot="1">
      <c r="A66" s="88" t="s">
        <v>92</v>
      </c>
      <c r="C66" s="66">
        <f>-20472-2020</f>
        <v>-22492</v>
      </c>
      <c r="D66" s="66"/>
      <c r="E66" s="66">
        <v>7109</v>
      </c>
      <c r="F66" s="66"/>
      <c r="G66" s="86">
        <f>G61</f>
        <v>-24494</v>
      </c>
      <c r="H66" s="66"/>
      <c r="I66" s="86">
        <v>31832</v>
      </c>
    </row>
    <row r="67" spans="1:9" ht="22" customHeight="1" thickTop="1">
      <c r="A67" s="88" t="s">
        <v>93</v>
      </c>
      <c r="C67" s="66">
        <v>2683</v>
      </c>
      <c r="D67" s="66"/>
      <c r="E67" s="66">
        <v>10175</v>
      </c>
      <c r="F67" s="66"/>
      <c r="G67" s="84"/>
      <c r="H67" s="66"/>
      <c r="I67" s="84"/>
    </row>
    <row r="68" spans="1:9" ht="22" customHeight="1" thickBot="1">
      <c r="A68" s="5" t="s">
        <v>188</v>
      </c>
      <c r="C68" s="67">
        <f>SUM(C66:C67)</f>
        <v>-19809</v>
      </c>
      <c r="D68" s="66"/>
      <c r="E68" s="67">
        <f>SUM(E66:E67)</f>
        <v>17284</v>
      </c>
      <c r="F68" s="66"/>
    </row>
    <row r="69" spans="1:9" ht="22" customHeight="1" thickTop="1">
      <c r="C69" s="68"/>
      <c r="D69" s="68"/>
      <c r="E69" s="68"/>
      <c r="F69" s="68"/>
      <c r="G69" s="68"/>
      <c r="H69" s="68"/>
      <c r="I69" s="68"/>
    </row>
    <row r="70" spans="1:9" ht="22" customHeight="1">
      <c r="A70" s="5" t="s">
        <v>224</v>
      </c>
      <c r="B70" s="120" t="s">
        <v>197</v>
      </c>
      <c r="C70" s="69"/>
      <c r="D70" s="69"/>
      <c r="E70" s="69"/>
      <c r="F70" s="69"/>
      <c r="G70" s="69"/>
      <c r="H70" s="69"/>
      <c r="I70" s="69"/>
    </row>
    <row r="71" spans="1:9" ht="22" customHeight="1" thickBot="1">
      <c r="A71" s="9" t="s">
        <v>223</v>
      </c>
      <c r="B71" s="70"/>
      <c r="C71" s="152">
        <f>C61/BS!C102</f>
        <v>-7.4973333333333336E-2</v>
      </c>
      <c r="D71" s="148"/>
      <c r="E71" s="152">
        <f>E61/BS!E102</f>
        <v>2.3696666666666668E-2</v>
      </c>
      <c r="F71" s="148"/>
      <c r="G71" s="152">
        <f>G61/BS!G102</f>
        <v>-8.1646666666666673E-2</v>
      </c>
      <c r="H71" s="149"/>
      <c r="I71" s="152">
        <f>I61/BS!I102</f>
        <v>0.10610666666666667</v>
      </c>
    </row>
    <row r="72" spans="1:9" ht="22" customHeight="1" thickTop="1"/>
    <row r="73" spans="1:9" ht="22" customHeight="1"/>
    <row r="74" spans="1:9" ht="22" customHeight="1"/>
    <row r="75" spans="1:9" ht="22" customHeight="1"/>
    <row r="76" spans="1:9" ht="22" customHeight="1"/>
    <row r="77" spans="1:9" ht="22" customHeight="1"/>
    <row r="78" spans="1:9" ht="22" customHeight="1"/>
    <row r="79" spans="1:9" ht="22" customHeight="1"/>
    <row r="80" spans="1:9" ht="22" customHeight="1"/>
    <row r="81" spans="1:1" ht="22" customHeight="1"/>
    <row r="82" spans="1:1" ht="22" customHeight="1"/>
    <row r="83" spans="1:1" ht="22" customHeight="1"/>
    <row r="84" spans="1:1" ht="22" customHeight="1"/>
    <row r="85" spans="1:1" ht="22" customHeight="1"/>
    <row r="86" spans="1:1" ht="22" customHeight="1"/>
    <row r="87" spans="1:1" ht="22" customHeight="1"/>
    <row r="88" spans="1:1" ht="22" customHeight="1"/>
    <row r="89" spans="1:1" ht="22" customHeight="1"/>
    <row r="90" spans="1:1" ht="22" customHeight="1"/>
    <row r="91" spans="1:1" ht="22" customHeight="1">
      <c r="A91" s="2" t="s">
        <v>60</v>
      </c>
    </row>
    <row r="92" spans="1:1" ht="22" customHeight="1"/>
    <row r="93" spans="1:1" ht="22" customHeight="1"/>
    <row r="94" spans="1:1" ht="22" customHeight="1"/>
    <row r="95" spans="1:1" ht="22" customHeight="1"/>
    <row r="96" spans="1:1" ht="22" customHeight="1"/>
    <row r="97" ht="22" customHeight="1"/>
    <row r="98" ht="22" customHeight="1"/>
    <row r="99" ht="22" customHeight="1"/>
    <row r="100" ht="22" customHeight="1"/>
    <row r="101" ht="22" customHeight="1"/>
    <row r="102" ht="22" customHeight="1"/>
    <row r="103" ht="22" customHeight="1"/>
    <row r="104" ht="22" customHeight="1"/>
    <row r="105" ht="22" customHeight="1"/>
    <row r="106" ht="22" customHeight="1"/>
    <row r="107" ht="22" customHeight="1"/>
    <row r="108" ht="22" customHeight="1"/>
    <row r="109" ht="22" customHeight="1"/>
    <row r="110" ht="22" customHeight="1"/>
    <row r="111" ht="22" customHeight="1"/>
    <row r="112" ht="22" customHeight="1"/>
    <row r="113" ht="22" customHeight="1"/>
  </sheetData>
  <mergeCells count="18">
    <mergeCell ref="A54:I54"/>
    <mergeCell ref="A1:I1"/>
    <mergeCell ref="A2:I2"/>
    <mergeCell ref="A3:I3"/>
    <mergeCell ref="A4:I4"/>
    <mergeCell ref="A5:I5"/>
    <mergeCell ref="C7:E7"/>
    <mergeCell ref="G7:I7"/>
    <mergeCell ref="C8:E8"/>
    <mergeCell ref="G8:I8"/>
    <mergeCell ref="A51:I51"/>
    <mergeCell ref="A52:I52"/>
    <mergeCell ref="A53:I53"/>
    <mergeCell ref="A55:I55"/>
    <mergeCell ref="C57:E57"/>
    <mergeCell ref="G57:I57"/>
    <mergeCell ref="C58:E58"/>
    <mergeCell ref="G58:I58"/>
  </mergeCells>
  <printOptions horizontalCentered="1"/>
  <pageMargins left="0.8" right="0.2" top="1" bottom="0.5" header="0.6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rgb="FF00B050"/>
  </sheetPr>
  <dimension ref="A1:AA27"/>
  <sheetViews>
    <sheetView view="pageBreakPreview" topLeftCell="A10" zoomScale="79" zoomScaleNormal="70" zoomScaleSheetLayoutView="79" workbookViewId="0">
      <selection activeCell="T23" sqref="T23"/>
    </sheetView>
  </sheetViews>
  <sheetFormatPr defaultColWidth="9.1796875" defaultRowHeight="22" customHeight="1"/>
  <cols>
    <col min="1" max="1" width="36.54296875" style="21" customWidth="1"/>
    <col min="2" max="2" width="1.1796875" style="21" customWidth="1"/>
    <col min="3" max="3" width="10.54296875" style="21" bestFit="1" customWidth="1"/>
    <col min="4" max="4" width="1.1796875" style="21" customWidth="1"/>
    <col min="5" max="5" width="12.36328125" style="21" bestFit="1" customWidth="1"/>
    <col min="6" max="6" width="1.1796875" style="21" customWidth="1"/>
    <col min="7" max="7" width="10.81640625" style="21" bestFit="1" customWidth="1"/>
    <col min="8" max="8" width="1.1796875" style="21" customWidth="1"/>
    <col min="9" max="9" width="12.90625" style="21" bestFit="1" customWidth="1"/>
    <col min="10" max="10" width="1.1796875" style="21" customWidth="1"/>
    <col min="11" max="11" width="12.1796875" style="21" bestFit="1" customWidth="1"/>
    <col min="12" max="12" width="1.1796875" style="21" customWidth="1"/>
    <col min="13" max="13" width="13.1796875" style="21" bestFit="1" customWidth="1"/>
    <col min="14" max="14" width="1.1796875" style="21" customWidth="1"/>
    <col min="15" max="15" width="12.36328125" style="21" bestFit="1" customWidth="1"/>
    <col min="16" max="16" width="1.1796875" style="21" customWidth="1"/>
    <col min="17" max="17" width="13.36328125" style="21" bestFit="1" customWidth="1"/>
    <col min="18" max="18" width="1.1796875" style="21" customWidth="1"/>
    <col min="19" max="19" width="12.08984375" style="21" bestFit="1" customWidth="1"/>
    <col min="20" max="20" width="1.1796875" style="21" customWidth="1"/>
    <col min="21" max="21" width="11.1796875" style="21" bestFit="1" customWidth="1"/>
    <col min="22" max="22" width="1.81640625" style="21" customWidth="1"/>
    <col min="23" max="16384" width="9.1796875" style="21"/>
  </cols>
  <sheetData>
    <row r="1" spans="1:27" ht="22" customHeight="1">
      <c r="A1" s="168" t="s">
        <v>49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46"/>
      <c r="W1" s="46"/>
      <c r="X1" s="46"/>
      <c r="Y1" s="46"/>
      <c r="Z1" s="46"/>
      <c r="AA1" s="46"/>
    </row>
    <row r="2" spans="1:27" ht="22" customHeight="1">
      <c r="A2" s="168" t="s">
        <v>68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46"/>
      <c r="W2" s="46"/>
      <c r="X2" s="46"/>
      <c r="Y2" s="46"/>
      <c r="Z2" s="46"/>
      <c r="AA2" s="46"/>
    </row>
    <row r="3" spans="1:27" ht="22" customHeight="1">
      <c r="A3" s="168" t="s">
        <v>70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46"/>
      <c r="W3" s="46"/>
      <c r="X3" s="46"/>
      <c r="Y3" s="46"/>
      <c r="Z3" s="46"/>
      <c r="AA3" s="46"/>
    </row>
    <row r="4" spans="1:27" ht="22" customHeight="1">
      <c r="A4" s="168" t="s">
        <v>207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46"/>
      <c r="W4" s="46"/>
      <c r="X4" s="46"/>
      <c r="Y4" s="46"/>
      <c r="Z4" s="46"/>
      <c r="AA4" s="46"/>
    </row>
    <row r="5" spans="1:27" ht="22" customHeight="1">
      <c r="A5" s="170" t="s">
        <v>63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46"/>
      <c r="W5" s="46"/>
      <c r="X5" s="46"/>
      <c r="Y5" s="46"/>
      <c r="Z5" s="46"/>
      <c r="AA5" s="46"/>
    </row>
    <row r="6" spans="1:27" ht="22" customHeight="1">
      <c r="A6" s="167" t="s">
        <v>80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46"/>
      <c r="W6" s="46"/>
      <c r="X6" s="46"/>
      <c r="Y6" s="46"/>
      <c r="Z6" s="46"/>
      <c r="AA6" s="46"/>
    </row>
    <row r="7" spans="1:27" ht="9" customHeight="1">
      <c r="A7" s="80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0"/>
      <c r="V7" s="46"/>
      <c r="W7" s="46"/>
      <c r="X7" s="46"/>
      <c r="Y7" s="46"/>
      <c r="Z7" s="46"/>
      <c r="AA7" s="46"/>
    </row>
    <row r="8" spans="1:27" s="117" customFormat="1" ht="22" customHeight="1">
      <c r="A8" s="97"/>
      <c r="B8" s="50"/>
      <c r="C8" s="50"/>
      <c r="D8" s="50"/>
      <c r="E8" s="50"/>
      <c r="F8" s="50"/>
      <c r="G8" s="166" t="s">
        <v>32</v>
      </c>
      <c r="H8" s="166"/>
      <c r="I8" s="166"/>
      <c r="J8" s="131"/>
      <c r="K8" s="166" t="s">
        <v>84</v>
      </c>
      <c r="L8" s="166"/>
      <c r="M8" s="166"/>
      <c r="N8" s="166"/>
      <c r="O8" s="166"/>
      <c r="P8" s="50"/>
      <c r="Q8" s="50"/>
      <c r="R8" s="50"/>
      <c r="S8" s="50"/>
      <c r="T8" s="50"/>
      <c r="U8" s="50"/>
      <c r="V8" s="118"/>
      <c r="W8" s="118"/>
      <c r="X8" s="116"/>
      <c r="Y8" s="116"/>
      <c r="Z8" s="116"/>
      <c r="AA8" s="116"/>
    </row>
    <row r="9" spans="1:27" s="117" customFormat="1" ht="22" customHeight="1">
      <c r="A9" s="97"/>
      <c r="B9" s="50"/>
      <c r="C9" s="50"/>
      <c r="D9" s="50"/>
      <c r="E9" s="50"/>
      <c r="F9" s="50"/>
      <c r="G9" s="50"/>
      <c r="H9" s="50"/>
      <c r="I9" s="50"/>
      <c r="J9" s="131"/>
      <c r="K9" s="132" t="s">
        <v>27</v>
      </c>
      <c r="L9" s="132"/>
      <c r="M9" s="132" t="s">
        <v>152</v>
      </c>
      <c r="N9" s="132"/>
      <c r="O9" s="133"/>
      <c r="P9" s="134"/>
      <c r="Q9" s="132" t="s">
        <v>130</v>
      </c>
      <c r="R9" s="134"/>
      <c r="S9" s="132"/>
      <c r="T9" s="132"/>
      <c r="U9" s="134"/>
      <c r="V9" s="118"/>
      <c r="W9" s="118"/>
      <c r="X9" s="116"/>
      <c r="Y9" s="116"/>
      <c r="Z9" s="116"/>
      <c r="AA9" s="116"/>
    </row>
    <row r="10" spans="1:27" s="117" customFormat="1" ht="22" customHeight="1">
      <c r="A10" s="97"/>
      <c r="B10" s="50"/>
      <c r="C10" s="50"/>
      <c r="D10" s="50"/>
      <c r="E10" s="50"/>
      <c r="F10" s="50"/>
      <c r="G10" s="50"/>
      <c r="H10" s="50"/>
      <c r="I10" s="50"/>
      <c r="J10" s="131"/>
      <c r="K10" s="132" t="s">
        <v>28</v>
      </c>
      <c r="L10" s="132"/>
      <c r="M10" s="132" t="s">
        <v>29</v>
      </c>
      <c r="N10" s="132"/>
      <c r="O10" s="133" t="s">
        <v>30</v>
      </c>
      <c r="P10" s="134"/>
      <c r="Q10" s="135" t="s">
        <v>200</v>
      </c>
      <c r="R10" s="134"/>
      <c r="S10" s="132"/>
      <c r="T10" s="132"/>
      <c r="U10" s="132"/>
      <c r="V10" s="118"/>
      <c r="W10" s="118"/>
      <c r="X10" s="116"/>
      <c r="Y10" s="116"/>
      <c r="Z10" s="116"/>
      <c r="AA10" s="116"/>
    </row>
    <row r="11" spans="1:27" s="117" customFormat="1" ht="22" customHeight="1">
      <c r="A11" s="97"/>
      <c r="B11" s="50"/>
      <c r="C11" s="50" t="s">
        <v>31</v>
      </c>
      <c r="D11" s="50"/>
      <c r="E11" s="50"/>
      <c r="F11" s="50"/>
      <c r="G11" s="99"/>
      <c r="H11" s="99"/>
      <c r="I11" s="99"/>
      <c r="J11" s="50"/>
      <c r="K11" s="136" t="s">
        <v>33</v>
      </c>
      <c r="L11" s="132"/>
      <c r="M11" s="132" t="s">
        <v>34</v>
      </c>
      <c r="N11" s="132"/>
      <c r="O11" s="133" t="s">
        <v>35</v>
      </c>
      <c r="P11" s="132"/>
      <c r="Q11" s="133" t="s">
        <v>131</v>
      </c>
      <c r="R11" s="132"/>
      <c r="S11" s="132"/>
      <c r="T11" s="132"/>
      <c r="U11" s="132" t="s">
        <v>36</v>
      </c>
      <c r="V11" s="118"/>
      <c r="W11" s="118"/>
      <c r="X11" s="116"/>
      <c r="Y11" s="116"/>
      <c r="Z11" s="116"/>
      <c r="AA11" s="116"/>
    </row>
    <row r="12" spans="1:27" s="117" customFormat="1" ht="22" customHeight="1">
      <c r="A12" s="97"/>
      <c r="B12" s="50"/>
      <c r="C12" s="50" t="s">
        <v>127</v>
      </c>
      <c r="D12" s="50"/>
      <c r="E12" s="50"/>
      <c r="F12" s="50"/>
      <c r="G12" s="50" t="s">
        <v>77</v>
      </c>
      <c r="H12" s="50"/>
      <c r="I12" s="50"/>
      <c r="J12" s="50"/>
      <c r="K12" s="132" t="s">
        <v>38</v>
      </c>
      <c r="L12" s="132"/>
      <c r="M12" s="132" t="s">
        <v>39</v>
      </c>
      <c r="N12" s="132"/>
      <c r="O12" s="133" t="s">
        <v>86</v>
      </c>
      <c r="P12" s="132"/>
      <c r="Q12" s="133" t="s">
        <v>132</v>
      </c>
      <c r="R12" s="132"/>
      <c r="S12" s="132" t="s">
        <v>95</v>
      </c>
      <c r="T12" s="132"/>
      <c r="U12" s="132" t="s">
        <v>86</v>
      </c>
      <c r="V12" s="118"/>
      <c r="W12" s="118"/>
      <c r="X12" s="116"/>
      <c r="Y12" s="116"/>
      <c r="Z12" s="116"/>
      <c r="AA12" s="116"/>
    </row>
    <row r="13" spans="1:27" s="117" customFormat="1" ht="22" customHeight="1">
      <c r="A13" s="97"/>
      <c r="B13" s="50"/>
      <c r="C13" s="103" t="s">
        <v>40</v>
      </c>
      <c r="D13" s="50"/>
      <c r="E13" s="103" t="s">
        <v>11</v>
      </c>
      <c r="F13" s="50"/>
      <c r="G13" s="103" t="s">
        <v>79</v>
      </c>
      <c r="H13" s="50"/>
      <c r="I13" s="103" t="s">
        <v>37</v>
      </c>
      <c r="J13" s="50"/>
      <c r="K13" s="137" t="s">
        <v>41</v>
      </c>
      <c r="L13" s="132"/>
      <c r="M13" s="137" t="s">
        <v>42</v>
      </c>
      <c r="N13" s="132"/>
      <c r="O13" s="137" t="s">
        <v>43</v>
      </c>
      <c r="P13" s="132"/>
      <c r="Q13" s="136" t="s">
        <v>101</v>
      </c>
      <c r="R13" s="132"/>
      <c r="S13" s="137" t="s">
        <v>96</v>
      </c>
      <c r="T13" s="132"/>
      <c r="U13" s="137" t="s">
        <v>43</v>
      </c>
      <c r="V13" s="118"/>
      <c r="W13" s="118"/>
      <c r="X13" s="116"/>
      <c r="Y13" s="116"/>
      <c r="Z13" s="116"/>
      <c r="AA13" s="116"/>
    </row>
    <row r="14" spans="1:27" s="117" customFormat="1" ht="14" customHeight="1">
      <c r="A14" s="97"/>
      <c r="B14" s="50"/>
      <c r="C14" s="50"/>
      <c r="D14" s="50"/>
      <c r="E14" s="50"/>
      <c r="F14" s="50"/>
      <c r="G14" s="50"/>
      <c r="H14" s="50"/>
      <c r="I14" s="50"/>
      <c r="J14" s="50"/>
      <c r="K14" s="132"/>
      <c r="L14" s="132"/>
      <c r="M14" s="132"/>
      <c r="N14" s="132"/>
      <c r="O14" s="132"/>
      <c r="P14" s="132"/>
      <c r="Q14" s="133"/>
      <c r="R14" s="132"/>
      <c r="S14" s="132"/>
      <c r="T14" s="132"/>
      <c r="U14" s="132"/>
      <c r="V14" s="118"/>
      <c r="W14" s="118"/>
      <c r="X14" s="116"/>
      <c r="Y14" s="116"/>
      <c r="Z14" s="116"/>
      <c r="AA14" s="116"/>
    </row>
    <row r="15" spans="1:27" s="117" customFormat="1" ht="22" customHeight="1">
      <c r="A15" s="106" t="s">
        <v>157</v>
      </c>
      <c r="B15" s="107"/>
      <c r="C15" s="107">
        <v>300000</v>
      </c>
      <c r="D15" s="107"/>
      <c r="E15" s="107">
        <v>317618</v>
      </c>
      <c r="F15" s="107"/>
      <c r="G15" s="107">
        <v>30000</v>
      </c>
      <c r="H15" s="107"/>
      <c r="I15" s="107">
        <v>227793</v>
      </c>
      <c r="J15" s="107"/>
      <c r="K15" s="107">
        <v>57169</v>
      </c>
      <c r="L15" s="107"/>
      <c r="M15" s="107">
        <v>-97837</v>
      </c>
      <c r="N15" s="107"/>
      <c r="O15" s="107">
        <f>K15+M15</f>
        <v>-40668</v>
      </c>
      <c r="P15" s="107"/>
      <c r="Q15" s="107">
        <f>SUM(C15:I15)+O15</f>
        <v>834743</v>
      </c>
      <c r="R15" s="107"/>
      <c r="S15" s="107">
        <v>188366</v>
      </c>
      <c r="T15" s="107"/>
      <c r="U15" s="107">
        <f>SUM(Q15:S15)</f>
        <v>1023109</v>
      </c>
      <c r="V15" s="119"/>
      <c r="W15" s="119"/>
    </row>
    <row r="16" spans="1:27" s="117" customFormat="1" ht="22" customHeight="1">
      <c r="A16" s="109" t="s">
        <v>209</v>
      </c>
      <c r="B16" s="107"/>
      <c r="C16" s="107"/>
      <c r="D16" s="107"/>
      <c r="E16" s="138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19"/>
      <c r="W16" s="119"/>
    </row>
    <row r="17" spans="1:23" s="117" customFormat="1" ht="22" customHeight="1">
      <c r="A17" s="155" t="s">
        <v>210</v>
      </c>
      <c r="B17" s="107"/>
      <c r="C17" s="147">
        <v>0</v>
      </c>
      <c r="D17" s="107"/>
      <c r="E17" s="138">
        <v>0</v>
      </c>
      <c r="F17" s="147"/>
      <c r="G17" s="138">
        <v>0</v>
      </c>
      <c r="H17" s="147"/>
      <c r="I17" s="138">
        <v>0</v>
      </c>
      <c r="J17" s="147"/>
      <c r="K17" s="138">
        <v>0</v>
      </c>
      <c r="L17" s="138"/>
      <c r="M17" s="138">
        <v>0</v>
      </c>
      <c r="N17" s="138"/>
      <c r="O17" s="138">
        <v>0</v>
      </c>
      <c r="P17" s="147"/>
      <c r="Q17" s="138">
        <v>0</v>
      </c>
      <c r="R17" s="107"/>
      <c r="S17" s="107">
        <v>-18301</v>
      </c>
      <c r="T17" s="107"/>
      <c r="U17" s="107">
        <f>SUM(Q17:S17)</f>
        <v>-18301</v>
      </c>
      <c r="V17" s="119"/>
      <c r="W17" s="119"/>
    </row>
    <row r="18" spans="1:23" s="117" customFormat="1" ht="22" customHeight="1">
      <c r="A18" s="109" t="s">
        <v>167</v>
      </c>
      <c r="B18" s="107"/>
      <c r="C18" s="147">
        <v>0</v>
      </c>
      <c r="D18" s="107"/>
      <c r="E18" s="138">
        <v>0</v>
      </c>
      <c r="F18" s="107"/>
      <c r="G18" s="138">
        <v>0</v>
      </c>
      <c r="H18" s="107"/>
      <c r="I18" s="107">
        <v>7109</v>
      </c>
      <c r="J18" s="107"/>
      <c r="K18" s="138">
        <v>0</v>
      </c>
      <c r="L18" s="107"/>
      <c r="M18" s="138">
        <v>0</v>
      </c>
      <c r="N18" s="107"/>
      <c r="O18" s="138">
        <v>0</v>
      </c>
      <c r="P18" s="107"/>
      <c r="Q18" s="107">
        <f t="shared" ref="Q18" si="0">C18+E18+G18+I18+O18</f>
        <v>7109</v>
      </c>
      <c r="R18" s="107"/>
      <c r="S18" s="107">
        <v>10175</v>
      </c>
      <c r="T18" s="107"/>
      <c r="U18" s="107">
        <f>SUM(Q18:S18)</f>
        <v>17284</v>
      </c>
      <c r="V18" s="119"/>
      <c r="W18" s="119"/>
    </row>
    <row r="19" spans="1:23" s="117" customFormat="1" ht="22" customHeight="1" thickBot="1">
      <c r="A19" s="112" t="s">
        <v>205</v>
      </c>
      <c r="B19" s="107"/>
      <c r="C19" s="113">
        <f>SUM(C15:C18)</f>
        <v>300000</v>
      </c>
      <c r="D19" s="107"/>
      <c r="E19" s="113">
        <f>SUM(E15:E18)</f>
        <v>317618</v>
      </c>
      <c r="F19" s="107"/>
      <c r="G19" s="113">
        <f>SUM(G15:G18)</f>
        <v>30000</v>
      </c>
      <c r="H19" s="107"/>
      <c r="I19" s="113">
        <f>SUM(I15:I18)</f>
        <v>234902</v>
      </c>
      <c r="J19" s="107"/>
      <c r="K19" s="113">
        <f>SUM(K15:K18)</f>
        <v>57169</v>
      </c>
      <c r="L19" s="107"/>
      <c r="M19" s="113">
        <f>SUM(M15:M18)</f>
        <v>-97837</v>
      </c>
      <c r="N19" s="107"/>
      <c r="O19" s="113">
        <f>SUM(O15:O18)</f>
        <v>-40668</v>
      </c>
      <c r="P19" s="107"/>
      <c r="Q19" s="113">
        <f>SUM(Q15:Q18)</f>
        <v>841852</v>
      </c>
      <c r="R19" s="107"/>
      <c r="S19" s="113">
        <f>SUM(S15:S18)</f>
        <v>180240</v>
      </c>
      <c r="T19" s="107"/>
      <c r="U19" s="113">
        <f>SUM(U15:U18)</f>
        <v>1022092</v>
      </c>
      <c r="V19" s="119"/>
      <c r="W19" s="119"/>
    </row>
    <row r="20" spans="1:23" s="117" customFormat="1" ht="15.65" customHeight="1" thickTop="1">
      <c r="A20" s="115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19"/>
      <c r="W20" s="119"/>
    </row>
    <row r="21" spans="1:23" s="117" customFormat="1" ht="22" customHeight="1">
      <c r="A21" s="106" t="s">
        <v>183</v>
      </c>
      <c r="B21" s="107"/>
      <c r="C21" s="107">
        <v>300000</v>
      </c>
      <c r="D21" s="107"/>
      <c r="E21" s="107">
        <v>317618</v>
      </c>
      <c r="F21" s="107"/>
      <c r="G21" s="107">
        <v>30000</v>
      </c>
      <c r="H21" s="107"/>
      <c r="I21" s="107">
        <v>145700</v>
      </c>
      <c r="J21" s="107"/>
      <c r="K21" s="107">
        <v>57169</v>
      </c>
      <c r="L21" s="107"/>
      <c r="M21" s="107">
        <v>-97837</v>
      </c>
      <c r="N21" s="107"/>
      <c r="O21" s="107">
        <f>K21+M21</f>
        <v>-40668</v>
      </c>
      <c r="P21" s="107"/>
      <c r="Q21" s="107">
        <f>SUM(C21:I21)+O21</f>
        <v>752650</v>
      </c>
      <c r="R21" s="107"/>
      <c r="S21" s="107">
        <v>147944</v>
      </c>
      <c r="T21" s="107"/>
      <c r="U21" s="107">
        <f>SUM(Q21:S21)</f>
        <v>900594</v>
      </c>
      <c r="V21" s="119"/>
      <c r="W21" s="119"/>
    </row>
    <row r="22" spans="1:23" s="117" customFormat="1" ht="22" customHeight="1">
      <c r="A22" s="109" t="s">
        <v>107</v>
      </c>
      <c r="B22" s="107"/>
      <c r="C22" s="147">
        <v>0</v>
      </c>
      <c r="D22" s="107"/>
      <c r="E22" s="138">
        <v>0</v>
      </c>
      <c r="F22" s="107"/>
      <c r="G22" s="138">
        <v>0</v>
      </c>
      <c r="H22" s="107"/>
      <c r="I22" s="107">
        <f>'PL6'!C61</f>
        <v>-22492</v>
      </c>
      <c r="J22" s="107"/>
      <c r="K22" s="138">
        <v>0</v>
      </c>
      <c r="L22" s="107"/>
      <c r="M22" s="138">
        <v>0</v>
      </c>
      <c r="N22" s="107"/>
      <c r="O22" s="138">
        <v>0</v>
      </c>
      <c r="P22" s="107"/>
      <c r="Q22" s="107">
        <f>C22+E22+G22+I22+O22</f>
        <v>-22492</v>
      </c>
      <c r="R22" s="107"/>
      <c r="S22" s="107">
        <f>'PL6'!C62</f>
        <v>2683</v>
      </c>
      <c r="T22" s="107"/>
      <c r="U22" s="107">
        <f>SUM(Q22:S22)</f>
        <v>-19809</v>
      </c>
      <c r="V22" s="119"/>
      <c r="W22" s="119"/>
    </row>
    <row r="23" spans="1:23" s="117" customFormat="1" ht="22" customHeight="1" thickBot="1">
      <c r="A23" s="112" t="s">
        <v>206</v>
      </c>
      <c r="B23" s="107"/>
      <c r="C23" s="113">
        <f>SUM(C21:C22)</f>
        <v>300000</v>
      </c>
      <c r="D23" s="107"/>
      <c r="E23" s="113">
        <f>SUM(E21:E22)</f>
        <v>317618</v>
      </c>
      <c r="F23" s="107"/>
      <c r="G23" s="113">
        <f>SUM(G21:G22)</f>
        <v>30000</v>
      </c>
      <c r="H23" s="107"/>
      <c r="I23" s="113">
        <f>SUM(I21:I22)</f>
        <v>123208</v>
      </c>
      <c r="J23" s="107"/>
      <c r="K23" s="113">
        <f>SUM(K21:K22)</f>
        <v>57169</v>
      </c>
      <c r="L23" s="107"/>
      <c r="M23" s="113">
        <f>SUM(M21:M22)</f>
        <v>-97837</v>
      </c>
      <c r="N23" s="107"/>
      <c r="O23" s="113">
        <f>SUM(O21:O22)</f>
        <v>-40668</v>
      </c>
      <c r="P23" s="107"/>
      <c r="Q23" s="113">
        <f>SUM(Q21:Q22)</f>
        <v>730158</v>
      </c>
      <c r="R23" s="107"/>
      <c r="S23" s="113">
        <f>SUM(S21:S22)</f>
        <v>150627</v>
      </c>
      <c r="T23" s="107"/>
      <c r="U23" s="113">
        <f>SUM(U21:U22)</f>
        <v>880785</v>
      </c>
      <c r="V23" s="119"/>
      <c r="W23" s="119"/>
    </row>
    <row r="24" spans="1:23" s="99" customFormat="1" ht="22" customHeight="1" thickTop="1">
      <c r="A24" s="115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</row>
    <row r="25" spans="1:23" s="99" customFormat="1" ht="22" customHeight="1">
      <c r="A25" s="115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</row>
    <row r="26" spans="1:23" ht="22" customHeight="1"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</row>
    <row r="27" spans="1:23" ht="22" customHeight="1">
      <c r="A27" s="24" t="s">
        <v>60</v>
      </c>
      <c r="G27" s="25"/>
    </row>
  </sheetData>
  <mergeCells count="8">
    <mergeCell ref="G8:I8"/>
    <mergeCell ref="K8:O8"/>
    <mergeCell ref="A6:U6"/>
    <mergeCell ref="A1:U1"/>
    <mergeCell ref="A2:U2"/>
    <mergeCell ref="A3:U3"/>
    <mergeCell ref="A4:U4"/>
    <mergeCell ref="A5:U5"/>
  </mergeCells>
  <printOptions horizontalCentered="1"/>
  <pageMargins left="0.3" right="0.2" top="1" bottom="0.5" header="0.6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00B050"/>
  </sheetPr>
  <dimension ref="A1:P27"/>
  <sheetViews>
    <sheetView view="pageBreakPreview" topLeftCell="A4" zoomScale="75" zoomScaleNormal="61" zoomScaleSheetLayoutView="75" workbookViewId="0">
      <selection activeCell="J20" sqref="J20"/>
    </sheetView>
  </sheetViews>
  <sheetFormatPr defaultColWidth="9.1796875" defaultRowHeight="22" customHeight="1"/>
  <cols>
    <col min="1" max="1" width="53.36328125" style="21" customWidth="1"/>
    <col min="2" max="2" width="5.453125" style="21" bestFit="1" customWidth="1"/>
    <col min="3" max="3" width="1.81640625" style="21" customWidth="1"/>
    <col min="4" max="4" width="12.81640625" style="21" customWidth="1"/>
    <col min="5" max="5" width="1.81640625" style="21" customWidth="1"/>
    <col min="6" max="6" width="12.81640625" style="21" customWidth="1"/>
    <col min="7" max="7" width="1.81640625" style="21" customWidth="1"/>
    <col min="8" max="8" width="12.81640625" style="21" customWidth="1"/>
    <col min="9" max="9" width="1.81640625" style="21" customWidth="1"/>
    <col min="10" max="10" width="12.81640625" style="21" customWidth="1"/>
    <col min="11" max="11" width="1.81640625" style="21" customWidth="1"/>
    <col min="12" max="12" width="18.1796875" style="21" bestFit="1" customWidth="1"/>
    <col min="13" max="13" width="1.81640625" style="21" customWidth="1"/>
    <col min="14" max="14" width="12.81640625" style="21" customWidth="1"/>
    <col min="15" max="15" width="1.81640625" style="21" customWidth="1"/>
    <col min="16" max="16" width="12.81640625" style="21" customWidth="1"/>
    <col min="17" max="17" width="0.81640625" style="21" customWidth="1"/>
    <col min="18" max="16384" width="9.1796875" style="21"/>
  </cols>
  <sheetData>
    <row r="1" spans="1:16" ht="22" customHeight="1">
      <c r="A1" s="168" t="s">
        <v>49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</row>
    <row r="2" spans="1:16" ht="22" customHeight="1">
      <c r="A2" s="168" t="s">
        <v>69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</row>
    <row r="3" spans="1:16" ht="22" customHeight="1">
      <c r="A3" s="168" t="s">
        <v>71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</row>
    <row r="4" spans="1:16" ht="22" customHeight="1">
      <c r="A4" s="168" t="s">
        <v>207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</row>
    <row r="5" spans="1:16" ht="22" customHeight="1">
      <c r="A5" s="168" t="s">
        <v>63</v>
      </c>
      <c r="B5" s="168"/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</row>
    <row r="6" spans="1:16" ht="22" customHeight="1">
      <c r="A6" s="167" t="s">
        <v>80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</row>
    <row r="7" spans="1:16" ht="9" customHeight="1">
      <c r="A7" s="19"/>
      <c r="B7" s="19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0"/>
    </row>
    <row r="8" spans="1:16" s="99" customFormat="1" ht="22" customHeight="1">
      <c r="A8" s="97"/>
      <c r="B8" s="97"/>
      <c r="C8" s="50"/>
      <c r="D8" s="50"/>
      <c r="E8" s="50"/>
      <c r="F8" s="50"/>
      <c r="G8" s="50"/>
      <c r="H8" s="166" t="s">
        <v>32</v>
      </c>
      <c r="I8" s="166"/>
      <c r="J8" s="166"/>
      <c r="K8" s="98"/>
      <c r="L8" s="166" t="s">
        <v>84</v>
      </c>
      <c r="M8" s="166"/>
      <c r="N8" s="166"/>
      <c r="O8" s="50"/>
      <c r="P8" s="50"/>
    </row>
    <row r="9" spans="1:16" s="99" customFormat="1" ht="22" customHeight="1">
      <c r="A9" s="97"/>
      <c r="B9" s="97"/>
      <c r="C9" s="50"/>
      <c r="D9" s="50"/>
      <c r="E9" s="50"/>
      <c r="F9" s="50"/>
      <c r="G9" s="50"/>
      <c r="H9" s="50"/>
      <c r="I9" s="50"/>
      <c r="J9" s="50"/>
      <c r="K9" s="98"/>
      <c r="L9" s="98" t="s">
        <v>44</v>
      </c>
      <c r="M9" s="50"/>
      <c r="N9" s="50" t="s">
        <v>30</v>
      </c>
      <c r="O9" s="50"/>
      <c r="P9" s="100"/>
    </row>
    <row r="10" spans="1:16" s="99" customFormat="1" ht="22" customHeight="1">
      <c r="A10" s="97"/>
      <c r="B10" s="97"/>
      <c r="C10" s="50"/>
      <c r="D10" s="50" t="s">
        <v>31</v>
      </c>
      <c r="E10" s="50"/>
      <c r="F10" s="50"/>
      <c r="G10" s="50"/>
      <c r="K10" s="50"/>
      <c r="L10" s="101" t="s">
        <v>45</v>
      </c>
      <c r="M10" s="102"/>
      <c r="N10" s="102" t="s">
        <v>35</v>
      </c>
      <c r="O10" s="50"/>
      <c r="P10" s="50" t="s">
        <v>36</v>
      </c>
    </row>
    <row r="11" spans="1:16" s="99" customFormat="1" ht="22" customHeight="1">
      <c r="A11" s="97"/>
      <c r="B11" s="97"/>
      <c r="C11" s="50"/>
      <c r="D11" s="50" t="s">
        <v>127</v>
      </c>
      <c r="E11" s="50"/>
      <c r="F11" s="50"/>
      <c r="G11" s="50"/>
      <c r="H11" s="50" t="s">
        <v>77</v>
      </c>
      <c r="I11" s="50"/>
      <c r="J11" s="50"/>
      <c r="K11" s="50"/>
      <c r="L11" s="102" t="s">
        <v>46</v>
      </c>
      <c r="M11" s="102"/>
      <c r="N11" s="102" t="s">
        <v>86</v>
      </c>
      <c r="O11" s="50"/>
      <c r="P11" s="50" t="s">
        <v>86</v>
      </c>
    </row>
    <row r="12" spans="1:16" s="99" customFormat="1" ht="22" customHeight="1">
      <c r="A12" s="97"/>
      <c r="B12" s="50"/>
      <c r="C12" s="50"/>
      <c r="D12" s="103" t="s">
        <v>40</v>
      </c>
      <c r="E12" s="50"/>
      <c r="F12" s="103" t="s">
        <v>11</v>
      </c>
      <c r="G12" s="50"/>
      <c r="H12" s="103" t="s">
        <v>79</v>
      </c>
      <c r="I12" s="50"/>
      <c r="J12" s="103" t="s">
        <v>37</v>
      </c>
      <c r="K12" s="50"/>
      <c r="L12" s="104" t="s">
        <v>41</v>
      </c>
      <c r="M12" s="102"/>
      <c r="N12" s="104" t="s">
        <v>43</v>
      </c>
      <c r="O12" s="50"/>
      <c r="P12" s="103" t="s">
        <v>43</v>
      </c>
    </row>
    <row r="13" spans="1:16" s="99" customFormat="1" ht="22" customHeight="1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105"/>
      <c r="M13" s="105"/>
      <c r="N13" s="105"/>
      <c r="O13" s="97"/>
      <c r="P13" s="97"/>
    </row>
    <row r="14" spans="1:16" s="99" customFormat="1" ht="22" customHeight="1">
      <c r="A14" s="106" t="s">
        <v>157</v>
      </c>
      <c r="B14" s="106"/>
      <c r="C14" s="107"/>
      <c r="D14" s="107">
        <v>300000</v>
      </c>
      <c r="E14" s="107"/>
      <c r="F14" s="107">
        <v>317618</v>
      </c>
      <c r="G14" s="107"/>
      <c r="H14" s="107">
        <v>30000</v>
      </c>
      <c r="I14" s="107"/>
      <c r="J14" s="107">
        <v>110247</v>
      </c>
      <c r="K14" s="107"/>
      <c r="L14" s="107">
        <v>57169</v>
      </c>
      <c r="M14" s="107"/>
      <c r="N14" s="107">
        <v>57169</v>
      </c>
      <c r="O14" s="107"/>
      <c r="P14" s="108">
        <f t="shared" ref="P14" si="0">SUM(D14:J14,N14)</f>
        <v>815034</v>
      </c>
    </row>
    <row r="15" spans="1:16" s="99" customFormat="1" ht="22" customHeight="1">
      <c r="A15" s="109" t="s">
        <v>184</v>
      </c>
      <c r="B15" s="109"/>
      <c r="C15" s="107"/>
      <c r="D15" s="110">
        <v>0</v>
      </c>
      <c r="E15" s="107"/>
      <c r="F15" s="110">
        <v>0</v>
      </c>
      <c r="G15" s="107"/>
      <c r="H15" s="110">
        <v>0</v>
      </c>
      <c r="I15" s="107"/>
      <c r="J15" s="107">
        <v>31832</v>
      </c>
      <c r="K15" s="107"/>
      <c r="L15" s="111">
        <v>0</v>
      </c>
      <c r="M15" s="107"/>
      <c r="N15" s="110">
        <f>SUM(L15:M15)</f>
        <v>0</v>
      </c>
      <c r="O15" s="107"/>
      <c r="P15" s="108">
        <f t="shared" ref="P15" si="1">SUM(D15:J15,N15)</f>
        <v>31832</v>
      </c>
    </row>
    <row r="16" spans="1:16" s="99" customFormat="1" ht="22" customHeight="1" thickBot="1">
      <c r="A16" s="112" t="s">
        <v>205</v>
      </c>
      <c r="B16" s="112"/>
      <c r="C16" s="107"/>
      <c r="D16" s="113">
        <f>SUM(D14:D15)</f>
        <v>300000</v>
      </c>
      <c r="E16" s="107"/>
      <c r="F16" s="113">
        <f>SUM(F14:F15)</f>
        <v>317618</v>
      </c>
      <c r="G16" s="107"/>
      <c r="H16" s="113">
        <f>SUM(H14:H15)</f>
        <v>30000</v>
      </c>
      <c r="I16" s="107"/>
      <c r="J16" s="113">
        <f>SUM(J14:J15)</f>
        <v>142079</v>
      </c>
      <c r="K16" s="107"/>
      <c r="L16" s="113">
        <f>SUM(L14:L15)</f>
        <v>57169</v>
      </c>
      <c r="M16" s="107"/>
      <c r="N16" s="113">
        <f>SUM(N14:N15)</f>
        <v>57169</v>
      </c>
      <c r="O16" s="107"/>
      <c r="P16" s="113">
        <f>SUM(P14:P15)</f>
        <v>846866</v>
      </c>
    </row>
    <row r="17" spans="1:16" s="99" customFormat="1" ht="22" customHeight="1" thickTop="1">
      <c r="A17" s="114"/>
      <c r="B17" s="114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</row>
    <row r="18" spans="1:16" s="99" customFormat="1" ht="22" customHeight="1">
      <c r="A18" s="106" t="s">
        <v>183</v>
      </c>
      <c r="B18" s="106"/>
      <c r="C18" s="107"/>
      <c r="D18" s="107">
        <v>300000</v>
      </c>
      <c r="E18" s="107"/>
      <c r="F18" s="107">
        <v>317618</v>
      </c>
      <c r="G18" s="107"/>
      <c r="H18" s="107">
        <v>30000</v>
      </c>
      <c r="I18" s="107"/>
      <c r="J18" s="107">
        <v>152449</v>
      </c>
      <c r="K18" s="107"/>
      <c r="L18" s="107">
        <v>57169</v>
      </c>
      <c r="M18" s="107"/>
      <c r="N18" s="107">
        <v>57169</v>
      </c>
      <c r="O18" s="107"/>
      <c r="P18" s="108">
        <f t="shared" ref="P18" si="2">SUM(D18:J18,N18)</f>
        <v>857236</v>
      </c>
    </row>
    <row r="19" spans="1:16" s="99" customFormat="1" ht="22" customHeight="1">
      <c r="A19" s="109" t="s">
        <v>184</v>
      </c>
      <c r="B19" s="109"/>
      <c r="C19" s="107"/>
      <c r="D19" s="110">
        <v>0</v>
      </c>
      <c r="E19" s="107"/>
      <c r="F19" s="110">
        <v>0</v>
      </c>
      <c r="G19" s="107"/>
      <c r="H19" s="110">
        <v>0</v>
      </c>
      <c r="I19" s="107"/>
      <c r="J19" s="107">
        <f>'PL6'!G61</f>
        <v>-24494</v>
      </c>
      <c r="K19" s="107"/>
      <c r="L19" s="111">
        <v>0</v>
      </c>
      <c r="M19" s="107"/>
      <c r="N19" s="110">
        <f>SUM(L19:M19)</f>
        <v>0</v>
      </c>
      <c r="O19" s="107"/>
      <c r="P19" s="108">
        <f t="shared" ref="P19" si="3">SUM(D19:J19,N19)</f>
        <v>-24494</v>
      </c>
    </row>
    <row r="20" spans="1:16" s="99" customFormat="1" ht="22" customHeight="1" thickBot="1">
      <c r="A20" s="112" t="s">
        <v>206</v>
      </c>
      <c r="B20" s="112"/>
      <c r="C20" s="107"/>
      <c r="D20" s="113">
        <f>SUM(D18:D19)</f>
        <v>300000</v>
      </c>
      <c r="E20" s="107"/>
      <c r="F20" s="113">
        <f>SUM(F18:F19)</f>
        <v>317618</v>
      </c>
      <c r="G20" s="107"/>
      <c r="H20" s="113">
        <f>SUM(H18:H19)</f>
        <v>30000</v>
      </c>
      <c r="I20" s="107"/>
      <c r="J20" s="113">
        <f>SUM(J18:J19)</f>
        <v>127955</v>
      </c>
      <c r="K20" s="107"/>
      <c r="L20" s="113">
        <f>SUM(L18:L19)</f>
        <v>57169</v>
      </c>
      <c r="M20" s="107"/>
      <c r="N20" s="113">
        <f>SUM(N18:N19)</f>
        <v>57169</v>
      </c>
      <c r="O20" s="107"/>
      <c r="P20" s="113">
        <f>SUM(P18:P19)</f>
        <v>832742</v>
      </c>
    </row>
    <row r="21" spans="1:16" ht="22" customHeight="1" thickTop="1">
      <c r="A21" s="19"/>
      <c r="B21" s="19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</row>
    <row r="22" spans="1:16" ht="22" customHeight="1">
      <c r="A22" s="19"/>
      <c r="B22" s="19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</row>
    <row r="23" spans="1:16" ht="22" customHeight="1"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7" spans="1:16" ht="22" customHeight="1">
      <c r="A27" s="24" t="s">
        <v>60</v>
      </c>
    </row>
  </sheetData>
  <mergeCells count="8">
    <mergeCell ref="L8:N8"/>
    <mergeCell ref="H8:J8"/>
    <mergeCell ref="A6:P6"/>
    <mergeCell ref="A1:P1"/>
    <mergeCell ref="A2:P2"/>
    <mergeCell ref="A3:P3"/>
    <mergeCell ref="A4:P4"/>
    <mergeCell ref="A5:P5"/>
  </mergeCells>
  <printOptions horizontalCentered="1"/>
  <pageMargins left="0.7" right="0.5" top="1" bottom="0.5" header="0.6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00B050"/>
  </sheetPr>
  <dimension ref="A1:I91"/>
  <sheetViews>
    <sheetView tabSelected="1" topLeftCell="A30" zoomScale="70" zoomScaleNormal="70" zoomScaleSheetLayoutView="80" workbookViewId="0">
      <selection activeCell="A91" sqref="A91"/>
    </sheetView>
  </sheetViews>
  <sheetFormatPr defaultColWidth="9.1796875" defaultRowHeight="20.149999999999999" customHeight="1"/>
  <cols>
    <col min="1" max="1" width="56.81640625" style="2" customWidth="1"/>
    <col min="2" max="2" width="8.453125" style="2" customWidth="1"/>
    <col min="3" max="3" width="10.6328125" style="2" customWidth="1"/>
    <col min="4" max="4" width="0.81640625" style="2" customWidth="1"/>
    <col min="5" max="5" width="10.6328125" style="2" customWidth="1"/>
    <col min="6" max="6" width="0.81640625" style="2" customWidth="1"/>
    <col min="7" max="7" width="10.6328125" style="2" customWidth="1"/>
    <col min="8" max="8" width="0.81640625" style="2" customWidth="1"/>
    <col min="9" max="9" width="10.6328125" style="2" customWidth="1"/>
    <col min="10" max="10" width="50.453125" style="2" customWidth="1"/>
    <col min="11" max="16384" width="9.1796875" style="2"/>
  </cols>
  <sheetData>
    <row r="1" spans="1:9" ht="20.149999999999999" customHeight="1">
      <c r="A1" s="162" t="s">
        <v>49</v>
      </c>
      <c r="B1" s="162"/>
      <c r="C1" s="162"/>
      <c r="D1" s="162"/>
      <c r="E1" s="162"/>
      <c r="F1" s="162"/>
      <c r="G1" s="162"/>
      <c r="H1" s="162"/>
      <c r="I1" s="162"/>
    </row>
    <row r="2" spans="1:9" ht="20.149999999999999" customHeight="1">
      <c r="A2" s="162" t="s">
        <v>65</v>
      </c>
      <c r="B2" s="162"/>
      <c r="C2" s="162"/>
      <c r="D2" s="162"/>
      <c r="E2" s="162"/>
      <c r="F2" s="162"/>
      <c r="G2" s="162"/>
      <c r="H2" s="162"/>
      <c r="I2" s="162"/>
    </row>
    <row r="3" spans="1:9" ht="20.149999999999999" customHeight="1">
      <c r="A3" s="162" t="s">
        <v>207</v>
      </c>
      <c r="B3" s="163"/>
      <c r="C3" s="163"/>
      <c r="D3" s="163"/>
      <c r="E3" s="163"/>
      <c r="F3" s="163"/>
      <c r="G3" s="163"/>
      <c r="H3" s="163"/>
      <c r="I3" s="163"/>
    </row>
    <row r="4" spans="1:9" ht="20.149999999999999" customHeight="1">
      <c r="A4" s="162" t="s">
        <v>63</v>
      </c>
      <c r="B4" s="162"/>
      <c r="C4" s="162"/>
      <c r="D4" s="162"/>
      <c r="E4" s="162"/>
      <c r="F4" s="162"/>
      <c r="G4" s="162"/>
      <c r="H4" s="162"/>
      <c r="I4" s="162"/>
    </row>
    <row r="5" spans="1:9" ht="20.149999999999999" customHeight="1">
      <c r="A5" s="164" t="s">
        <v>80</v>
      </c>
      <c r="B5" s="164"/>
      <c r="C5" s="164"/>
      <c r="D5" s="164"/>
      <c r="E5" s="164"/>
      <c r="F5" s="164"/>
      <c r="G5" s="164"/>
      <c r="H5" s="164"/>
      <c r="I5" s="164"/>
    </row>
    <row r="6" spans="1:9" ht="6" customHeight="1">
      <c r="A6" s="58"/>
      <c r="B6" s="58"/>
      <c r="C6" s="58"/>
      <c r="D6" s="58"/>
      <c r="E6" s="58"/>
      <c r="F6" s="58"/>
      <c r="G6" s="58"/>
      <c r="H6" s="58"/>
      <c r="I6" s="58"/>
    </row>
    <row r="7" spans="1:9" ht="19" customHeight="1">
      <c r="A7" s="3"/>
      <c r="B7" s="55" t="s">
        <v>55</v>
      </c>
      <c r="C7" s="161" t="s">
        <v>56</v>
      </c>
      <c r="D7" s="161"/>
      <c r="E7" s="161"/>
      <c r="F7" s="59"/>
      <c r="G7" s="165" t="s">
        <v>57</v>
      </c>
      <c r="H7" s="165"/>
      <c r="I7" s="165"/>
    </row>
    <row r="8" spans="1:9" ht="19" customHeight="1">
      <c r="A8" s="3"/>
      <c r="B8" s="4"/>
      <c r="C8" s="161" t="s">
        <v>58</v>
      </c>
      <c r="D8" s="161"/>
      <c r="E8" s="161"/>
      <c r="F8" s="59"/>
      <c r="G8" s="165" t="s">
        <v>58</v>
      </c>
      <c r="H8" s="165"/>
      <c r="I8" s="165"/>
    </row>
    <row r="9" spans="1:9" ht="19" customHeight="1">
      <c r="A9" s="3"/>
      <c r="B9" s="4"/>
      <c r="C9" s="55">
        <v>2024</v>
      </c>
      <c r="D9" s="55"/>
      <c r="E9" s="59">
        <v>2023</v>
      </c>
      <c r="F9" s="59"/>
      <c r="G9" s="55">
        <v>2024</v>
      </c>
      <c r="H9" s="55"/>
      <c r="I9" s="59">
        <v>2023</v>
      </c>
    </row>
    <row r="10" spans="1:9" ht="19" customHeight="1">
      <c r="A10" s="14" t="s">
        <v>20</v>
      </c>
      <c r="B10" s="6"/>
      <c r="C10" s="8"/>
      <c r="D10" s="8"/>
      <c r="E10" s="8"/>
      <c r="F10" s="8"/>
      <c r="G10" s="8"/>
      <c r="H10" s="8"/>
      <c r="I10" s="8"/>
    </row>
    <row r="11" spans="1:9" ht="19" customHeight="1">
      <c r="A11" s="15" t="s">
        <v>149</v>
      </c>
      <c r="B11" s="6"/>
      <c r="C11" s="81">
        <f>-17789-2020</f>
        <v>-19809</v>
      </c>
      <c r="D11" s="82"/>
      <c r="E11" s="82">
        <v>17284</v>
      </c>
      <c r="F11" s="82"/>
      <c r="G11" s="82">
        <f>-22474-2020</f>
        <v>-24494</v>
      </c>
      <c r="H11" s="82"/>
      <c r="I11" s="82">
        <v>31832</v>
      </c>
    </row>
    <row r="12" spans="1:9" ht="19" customHeight="1">
      <c r="A12" s="15" t="s">
        <v>97</v>
      </c>
      <c r="B12" s="8"/>
      <c r="C12" s="7"/>
      <c r="D12" s="7"/>
      <c r="E12" s="7"/>
      <c r="F12" s="7"/>
      <c r="G12" s="7"/>
      <c r="H12" s="7"/>
      <c r="I12" s="7"/>
    </row>
    <row r="13" spans="1:9" ht="19" customHeight="1">
      <c r="A13" s="91" t="s">
        <v>162</v>
      </c>
      <c r="B13" s="8"/>
      <c r="C13" s="7">
        <v>1300</v>
      </c>
      <c r="D13" s="7"/>
      <c r="E13" s="7">
        <v>4686</v>
      </c>
      <c r="F13" s="7"/>
      <c r="G13" s="7">
        <v>1310</v>
      </c>
      <c r="H13" s="7"/>
      <c r="I13" s="7">
        <v>-61</v>
      </c>
    </row>
    <row r="14" spans="1:9" ht="19" customHeight="1">
      <c r="A14" s="71" t="s">
        <v>72</v>
      </c>
      <c r="B14" s="8"/>
      <c r="C14" s="16">
        <v>29246</v>
      </c>
      <c r="D14" s="7"/>
      <c r="E14" s="16">
        <v>38399</v>
      </c>
      <c r="F14" s="7"/>
      <c r="G14" s="16">
        <v>12190</v>
      </c>
      <c r="H14" s="7"/>
      <c r="I14" s="16">
        <v>12552</v>
      </c>
    </row>
    <row r="15" spans="1:9" ht="19" customHeight="1">
      <c r="A15" s="62" t="s">
        <v>163</v>
      </c>
      <c r="B15" s="8"/>
      <c r="C15" s="16">
        <f>1518+2020</f>
        <v>3538</v>
      </c>
      <c r="D15" s="7"/>
      <c r="E15" s="16">
        <v>1635</v>
      </c>
      <c r="F15" s="7"/>
      <c r="G15" s="16">
        <f>1518+2020</f>
        <v>3538</v>
      </c>
      <c r="H15" s="7"/>
      <c r="I15" s="16">
        <v>1635</v>
      </c>
    </row>
    <row r="16" spans="1:9" ht="19" customHeight="1">
      <c r="A16" s="71" t="s">
        <v>190</v>
      </c>
      <c r="B16" s="8"/>
      <c r="C16" s="7">
        <v>3869</v>
      </c>
      <c r="D16" s="7"/>
      <c r="E16" s="7">
        <v>-488</v>
      </c>
      <c r="F16" s="7"/>
      <c r="G16" s="7">
        <v>3869</v>
      </c>
      <c r="H16" s="7"/>
      <c r="I16" s="7">
        <v>-488</v>
      </c>
    </row>
    <row r="17" spans="1:9" ht="19" customHeight="1">
      <c r="A17" s="71" t="s">
        <v>172</v>
      </c>
      <c r="B17" s="8"/>
      <c r="C17" s="92">
        <v>222</v>
      </c>
      <c r="D17" s="7"/>
      <c r="E17" s="92">
        <v>6</v>
      </c>
      <c r="F17" s="7"/>
      <c r="G17" s="92">
        <v>222</v>
      </c>
      <c r="H17" s="7"/>
      <c r="I17" s="7">
        <v>6</v>
      </c>
    </row>
    <row r="18" spans="1:9" ht="19" customHeight="1">
      <c r="A18" s="71" t="s">
        <v>164</v>
      </c>
      <c r="B18" s="8"/>
      <c r="C18" s="16">
        <v>1008</v>
      </c>
      <c r="D18" s="7"/>
      <c r="E18" s="7">
        <v>179</v>
      </c>
      <c r="F18" s="7"/>
      <c r="G18" s="145">
        <v>0</v>
      </c>
      <c r="H18" s="7"/>
      <c r="I18" s="145">
        <v>0</v>
      </c>
    </row>
    <row r="19" spans="1:9" ht="19" customHeight="1">
      <c r="A19" s="71" t="s">
        <v>66</v>
      </c>
      <c r="B19" s="120" t="s">
        <v>198</v>
      </c>
      <c r="C19" s="7">
        <v>4225</v>
      </c>
      <c r="D19" s="7"/>
      <c r="E19" s="7">
        <v>4098</v>
      </c>
      <c r="F19" s="7"/>
      <c r="G19" s="7">
        <v>4123</v>
      </c>
      <c r="H19" s="7"/>
      <c r="I19" s="7">
        <v>3988</v>
      </c>
    </row>
    <row r="20" spans="1:9" ht="19" customHeight="1">
      <c r="A20" s="71" t="s">
        <v>112</v>
      </c>
      <c r="B20" s="8"/>
      <c r="C20" s="7"/>
      <c r="D20" s="7"/>
      <c r="E20" s="7"/>
      <c r="F20" s="7"/>
      <c r="G20" s="7"/>
      <c r="H20" s="7"/>
      <c r="I20" s="7"/>
    </row>
    <row r="21" spans="1:9" ht="19" customHeight="1">
      <c r="A21" s="72" t="s">
        <v>102</v>
      </c>
      <c r="B21" s="8"/>
      <c r="C21" s="92">
        <v>-1</v>
      </c>
      <c r="D21" s="7"/>
      <c r="E21" s="92">
        <v>-2</v>
      </c>
      <c r="F21" s="7"/>
      <c r="G21" s="145">
        <v>0</v>
      </c>
      <c r="H21" s="7"/>
      <c r="I21" s="145">
        <v>0</v>
      </c>
    </row>
    <row r="22" spans="1:9" ht="19" customHeight="1">
      <c r="A22" s="71" t="s">
        <v>103</v>
      </c>
      <c r="B22" s="8"/>
      <c r="C22" s="7">
        <v>-38</v>
      </c>
      <c r="E22" s="7">
        <v>-18</v>
      </c>
      <c r="F22" s="7"/>
      <c r="G22" s="145">
        <v>0</v>
      </c>
      <c r="H22" s="7"/>
      <c r="I22" s="145">
        <v>0</v>
      </c>
    </row>
    <row r="23" spans="1:9" ht="19" customHeight="1">
      <c r="A23" s="71" t="s">
        <v>169</v>
      </c>
      <c r="B23" s="8"/>
      <c r="C23" s="92">
        <v>-113</v>
      </c>
      <c r="E23" s="145">
        <v>0</v>
      </c>
      <c r="F23" s="7"/>
      <c r="G23" s="92">
        <v>-113</v>
      </c>
      <c r="H23" s="7"/>
      <c r="I23" s="145">
        <v>0</v>
      </c>
    </row>
    <row r="24" spans="1:9" ht="19" customHeight="1">
      <c r="A24" s="71" t="s">
        <v>215</v>
      </c>
      <c r="B24" s="8"/>
      <c r="C24" s="7">
        <v>245</v>
      </c>
      <c r="D24" s="7"/>
      <c r="E24" s="7">
        <v>1999</v>
      </c>
      <c r="F24" s="7"/>
      <c r="G24" s="7">
        <v>245</v>
      </c>
      <c r="H24" s="7"/>
      <c r="I24" s="7">
        <v>1999</v>
      </c>
    </row>
    <row r="25" spans="1:9" ht="19" customHeight="1">
      <c r="A25" s="71" t="s">
        <v>216</v>
      </c>
      <c r="B25" s="8"/>
      <c r="C25" s="7">
        <v>-5452</v>
      </c>
      <c r="D25" s="7"/>
      <c r="E25" s="92">
        <v>-2188</v>
      </c>
      <c r="F25" s="7"/>
      <c r="G25" s="7">
        <v>-5452</v>
      </c>
      <c r="H25" s="7"/>
      <c r="I25" s="7">
        <v>-2188</v>
      </c>
    </row>
    <row r="26" spans="1:9" ht="19" customHeight="1">
      <c r="A26" s="71" t="s">
        <v>168</v>
      </c>
      <c r="B26" s="120" t="s">
        <v>171</v>
      </c>
      <c r="C26" s="145">
        <v>0</v>
      </c>
      <c r="D26" s="7"/>
      <c r="E26" s="145">
        <v>0</v>
      </c>
      <c r="F26" s="7"/>
      <c r="G26" s="145">
        <v>0</v>
      </c>
      <c r="H26" s="7"/>
      <c r="I26" s="7">
        <v>-56699</v>
      </c>
    </row>
    <row r="27" spans="1:9" ht="19" customHeight="1">
      <c r="A27" s="71" t="s">
        <v>98</v>
      </c>
      <c r="B27" s="8"/>
      <c r="C27" s="7">
        <v>-174</v>
      </c>
      <c r="D27" s="7"/>
      <c r="E27" s="7">
        <v>-72</v>
      </c>
      <c r="F27" s="7"/>
      <c r="G27" s="7">
        <v>-165</v>
      </c>
      <c r="H27" s="7"/>
      <c r="I27" s="7">
        <v>-69</v>
      </c>
    </row>
    <row r="28" spans="1:9" ht="19" customHeight="1">
      <c r="A28" s="62" t="s">
        <v>90</v>
      </c>
      <c r="B28" s="8"/>
      <c r="C28" s="11">
        <v>3447</v>
      </c>
      <c r="D28" s="7"/>
      <c r="E28" s="11">
        <v>2411</v>
      </c>
      <c r="F28" s="7"/>
      <c r="G28" s="11">
        <v>2790</v>
      </c>
      <c r="H28" s="7"/>
      <c r="I28" s="11">
        <v>2630</v>
      </c>
    </row>
    <row r="29" spans="1:9" ht="19" customHeight="1">
      <c r="A29" s="13" t="s">
        <v>217</v>
      </c>
      <c r="B29" s="8"/>
      <c r="C29" s="7"/>
      <c r="D29" s="7"/>
      <c r="E29" s="7"/>
      <c r="F29" s="7"/>
      <c r="G29" s="7"/>
      <c r="H29" s="7"/>
      <c r="I29" s="7"/>
    </row>
    <row r="30" spans="1:9" ht="19" customHeight="1">
      <c r="A30" s="9" t="s">
        <v>21</v>
      </c>
      <c r="B30" s="8"/>
      <c r="C30" s="7">
        <f>SUM(C11:C29)</f>
        <v>21513</v>
      </c>
      <c r="D30" s="7"/>
      <c r="E30" s="7">
        <f>SUM(E11:E29)</f>
        <v>67929</v>
      </c>
      <c r="F30" s="7"/>
      <c r="G30" s="7">
        <f>SUM(G11:G29)</f>
        <v>-1937</v>
      </c>
      <c r="H30" s="7"/>
      <c r="I30" s="7">
        <f>SUM(I11:I29)</f>
        <v>-4863</v>
      </c>
    </row>
    <row r="31" spans="1:9" ht="19" customHeight="1">
      <c r="A31" s="13" t="s">
        <v>22</v>
      </c>
      <c r="B31" s="8"/>
      <c r="C31" s="7"/>
      <c r="D31" s="7"/>
      <c r="E31" s="7"/>
      <c r="F31" s="7"/>
      <c r="G31" s="7"/>
      <c r="H31" s="7"/>
      <c r="I31" s="7"/>
    </row>
    <row r="32" spans="1:9" ht="19" customHeight="1">
      <c r="A32" s="71" t="s">
        <v>75</v>
      </c>
      <c r="B32" s="8"/>
      <c r="C32" s="7">
        <v>-15</v>
      </c>
      <c r="D32" s="7"/>
      <c r="E32" s="7">
        <v>14051</v>
      </c>
      <c r="F32" s="7"/>
      <c r="G32" s="7">
        <v>4730</v>
      </c>
      <c r="H32" s="7"/>
      <c r="I32" s="7">
        <v>-301</v>
      </c>
    </row>
    <row r="33" spans="1:9" ht="19" customHeight="1">
      <c r="A33" s="71" t="s">
        <v>154</v>
      </c>
      <c r="B33" s="8"/>
      <c r="C33" s="7">
        <v>31005</v>
      </c>
      <c r="D33" s="7"/>
      <c r="E33" s="92">
        <v>-49916</v>
      </c>
      <c r="F33" s="7"/>
      <c r="G33" s="7">
        <v>31005</v>
      </c>
      <c r="H33" s="7"/>
      <c r="I33" s="7">
        <v>-49916</v>
      </c>
    </row>
    <row r="34" spans="1:9" ht="19" customHeight="1">
      <c r="A34" s="71" t="s">
        <v>1</v>
      </c>
      <c r="B34" s="8"/>
      <c r="C34" s="7">
        <v>-35338</v>
      </c>
      <c r="D34" s="7"/>
      <c r="E34" s="7">
        <v>-46965</v>
      </c>
      <c r="F34" s="7"/>
      <c r="G34" s="7">
        <v>-35338</v>
      </c>
      <c r="H34" s="7"/>
      <c r="I34" s="7">
        <v>-46965</v>
      </c>
    </row>
    <row r="35" spans="1:9" ht="19" customHeight="1">
      <c r="A35" s="71" t="s">
        <v>155</v>
      </c>
      <c r="B35" s="8"/>
      <c r="C35" s="7">
        <v>2144</v>
      </c>
      <c r="D35" s="7"/>
      <c r="E35" s="92">
        <v>-7829</v>
      </c>
      <c r="F35" s="7"/>
      <c r="G35" s="7">
        <v>2144</v>
      </c>
      <c r="H35" s="7"/>
      <c r="I35" s="92">
        <v>-7829</v>
      </c>
    </row>
    <row r="36" spans="1:9" ht="19" customHeight="1">
      <c r="A36" s="71" t="s">
        <v>2</v>
      </c>
      <c r="B36" s="8"/>
      <c r="C36" s="7">
        <v>1198</v>
      </c>
      <c r="D36" s="7"/>
      <c r="E36" s="7">
        <v>56</v>
      </c>
      <c r="F36" s="7"/>
      <c r="G36" s="7">
        <v>1062</v>
      </c>
      <c r="H36" s="7"/>
      <c r="I36" s="7">
        <v>65</v>
      </c>
    </row>
    <row r="37" spans="1:9" ht="19" customHeight="1">
      <c r="A37" s="71" t="s">
        <v>6</v>
      </c>
      <c r="B37" s="8"/>
      <c r="C37" s="7">
        <v>-3473</v>
      </c>
      <c r="D37" s="7"/>
      <c r="E37" s="7">
        <v>2252</v>
      </c>
      <c r="F37" s="7"/>
      <c r="G37" s="7">
        <v>-3473</v>
      </c>
      <c r="H37" s="7"/>
      <c r="I37" s="7">
        <v>2252</v>
      </c>
    </row>
    <row r="38" spans="1:9" ht="19" customHeight="1">
      <c r="A38" s="71" t="s">
        <v>7</v>
      </c>
      <c r="B38" s="8"/>
      <c r="C38" s="92">
        <v>-281</v>
      </c>
      <c r="D38" s="7"/>
      <c r="E38" s="145">
        <v>0</v>
      </c>
      <c r="F38" s="7"/>
      <c r="G38" s="92">
        <v>24</v>
      </c>
      <c r="H38" s="7"/>
      <c r="I38" s="145">
        <v>0</v>
      </c>
    </row>
    <row r="39" spans="1:9" ht="19" customHeight="1">
      <c r="A39" s="13" t="s">
        <v>23</v>
      </c>
      <c r="B39" s="8"/>
      <c r="C39" s="73"/>
      <c r="D39" s="73"/>
      <c r="E39" s="73"/>
      <c r="F39" s="73"/>
      <c r="G39" s="73"/>
      <c r="H39" s="73"/>
      <c r="I39" s="73"/>
    </row>
    <row r="40" spans="1:9" ht="19" customHeight="1">
      <c r="A40" s="71" t="s">
        <v>76</v>
      </c>
      <c r="B40" s="8"/>
      <c r="C40" s="73">
        <v>-2738</v>
      </c>
      <c r="D40" s="73"/>
      <c r="E40" s="73">
        <v>20449</v>
      </c>
      <c r="F40" s="73"/>
      <c r="G40" s="73">
        <v>324</v>
      </c>
      <c r="H40" s="73"/>
      <c r="I40" s="73">
        <v>21747</v>
      </c>
    </row>
    <row r="41" spans="1:9" ht="19" customHeight="1">
      <c r="A41" s="71" t="s">
        <v>156</v>
      </c>
      <c r="B41" s="8"/>
      <c r="C41" s="73">
        <v>-14996</v>
      </c>
      <c r="D41" s="73"/>
      <c r="E41" s="92">
        <v>9080</v>
      </c>
      <c r="F41" s="73"/>
      <c r="G41" s="73">
        <v>-14996</v>
      </c>
      <c r="H41" s="73"/>
      <c r="I41" s="92">
        <v>9080</v>
      </c>
    </row>
    <row r="42" spans="1:9" ht="19" customHeight="1">
      <c r="A42" s="71" t="s">
        <v>8</v>
      </c>
      <c r="B42" s="8"/>
      <c r="C42" s="73">
        <v>1774</v>
      </c>
      <c r="D42" s="73"/>
      <c r="E42" s="73">
        <v>1556</v>
      </c>
      <c r="F42" s="73"/>
      <c r="G42" s="73">
        <v>1678</v>
      </c>
      <c r="H42" s="73"/>
      <c r="I42" s="73">
        <v>1838</v>
      </c>
    </row>
    <row r="43" spans="1:9" ht="19" customHeight="1">
      <c r="A43" s="71" t="s">
        <v>9</v>
      </c>
      <c r="B43" s="120" t="s">
        <v>198</v>
      </c>
      <c r="C43" s="74">
        <v>-10494</v>
      </c>
      <c r="D43" s="73"/>
      <c r="E43" s="74">
        <v>-3565</v>
      </c>
      <c r="F43" s="73"/>
      <c r="G43" s="74">
        <v>-10494</v>
      </c>
      <c r="H43" s="73"/>
      <c r="I43" s="74">
        <v>-3565</v>
      </c>
    </row>
    <row r="44" spans="1:9" ht="19" customHeight="1">
      <c r="A44" s="13" t="s">
        <v>108</v>
      </c>
      <c r="B44" s="8"/>
      <c r="C44" s="73">
        <f>SUM(C30:C43)</f>
        <v>-9701</v>
      </c>
      <c r="D44" s="73"/>
      <c r="E44" s="73">
        <f>SUM(E30:E43)</f>
        <v>7098</v>
      </c>
      <c r="F44" s="73"/>
      <c r="G44" s="73">
        <f>SUM(G30:G43)</f>
        <v>-25271</v>
      </c>
      <c r="H44" s="73"/>
      <c r="I44" s="73">
        <f>SUM(I30:I43)</f>
        <v>-78457</v>
      </c>
    </row>
    <row r="45" spans="1:9" ht="19" customHeight="1">
      <c r="A45" s="71" t="s">
        <v>218</v>
      </c>
      <c r="B45" s="8"/>
      <c r="C45" s="74">
        <v>1903</v>
      </c>
      <c r="D45" s="73"/>
      <c r="E45" s="74">
        <v>-2557</v>
      </c>
      <c r="F45" s="73"/>
      <c r="G45" s="74">
        <v>2349</v>
      </c>
      <c r="H45" s="73"/>
      <c r="I45" s="74">
        <v>1365</v>
      </c>
    </row>
    <row r="46" spans="1:9" ht="19" customHeight="1">
      <c r="A46" s="17" t="s">
        <v>99</v>
      </c>
      <c r="B46" s="8"/>
      <c r="C46" s="93">
        <f>SUM(C44:C45)</f>
        <v>-7798</v>
      </c>
      <c r="D46" s="75"/>
      <c r="E46" s="93">
        <f>SUM(E44:E45)</f>
        <v>4541</v>
      </c>
      <c r="F46" s="75"/>
      <c r="G46" s="93">
        <f>SUM(G44:G45)</f>
        <v>-22922</v>
      </c>
      <c r="H46" s="75"/>
      <c r="I46" s="93">
        <f>SUM(I44:I45)</f>
        <v>-77092</v>
      </c>
    </row>
    <row r="47" spans="1:9" ht="20.149999999999999" customHeight="1">
      <c r="A47" s="162" t="s">
        <v>49</v>
      </c>
      <c r="B47" s="162"/>
      <c r="C47" s="162"/>
      <c r="D47" s="162"/>
      <c r="E47" s="162"/>
      <c r="F47" s="162"/>
      <c r="G47" s="162"/>
      <c r="H47" s="162"/>
      <c r="I47" s="162"/>
    </row>
    <row r="48" spans="1:9" ht="20.149999999999999" customHeight="1">
      <c r="A48" s="162" t="s">
        <v>67</v>
      </c>
      <c r="B48" s="162"/>
      <c r="C48" s="162"/>
      <c r="D48" s="162"/>
      <c r="E48" s="162"/>
      <c r="F48" s="162"/>
      <c r="G48" s="162"/>
      <c r="H48" s="162"/>
      <c r="I48" s="162"/>
    </row>
    <row r="49" spans="1:9" ht="20.149999999999999" customHeight="1">
      <c r="A49" s="162" t="s">
        <v>208</v>
      </c>
      <c r="B49" s="163"/>
      <c r="C49" s="163"/>
      <c r="D49" s="163"/>
      <c r="E49" s="163"/>
      <c r="F49" s="163"/>
      <c r="G49" s="163"/>
      <c r="H49" s="163"/>
      <c r="I49" s="163"/>
    </row>
    <row r="50" spans="1:9" ht="20.149999999999999" customHeight="1">
      <c r="A50" s="162" t="s">
        <v>63</v>
      </c>
      <c r="B50" s="162"/>
      <c r="C50" s="162"/>
      <c r="D50" s="162"/>
      <c r="E50" s="162"/>
      <c r="F50" s="162"/>
      <c r="G50" s="162"/>
      <c r="H50" s="162"/>
      <c r="I50" s="162"/>
    </row>
    <row r="51" spans="1:9" ht="20.149999999999999" customHeight="1">
      <c r="A51" s="164" t="s">
        <v>80</v>
      </c>
      <c r="B51" s="164"/>
      <c r="C51" s="164"/>
      <c r="D51" s="164"/>
      <c r="E51" s="164"/>
      <c r="F51" s="164"/>
      <c r="G51" s="164"/>
      <c r="H51" s="164"/>
      <c r="I51" s="164"/>
    </row>
    <row r="52" spans="1:9" ht="6" customHeight="1">
      <c r="A52" s="58"/>
      <c r="B52" s="58"/>
      <c r="C52" s="58"/>
      <c r="D52" s="58"/>
      <c r="E52" s="58"/>
      <c r="F52" s="58"/>
      <c r="G52" s="58"/>
      <c r="H52" s="58"/>
      <c r="I52" s="58"/>
    </row>
    <row r="53" spans="1:9" ht="20.149999999999999" customHeight="1">
      <c r="A53" s="3"/>
      <c r="B53" s="55" t="s">
        <v>55</v>
      </c>
      <c r="C53" s="161" t="s">
        <v>56</v>
      </c>
      <c r="D53" s="161"/>
      <c r="E53" s="161"/>
      <c r="F53" s="59"/>
      <c r="G53" s="165" t="s">
        <v>57</v>
      </c>
      <c r="H53" s="165"/>
      <c r="I53" s="165"/>
    </row>
    <row r="54" spans="1:9" ht="20.149999999999999" customHeight="1">
      <c r="A54" s="3"/>
      <c r="B54" s="4"/>
      <c r="C54" s="161" t="s">
        <v>58</v>
      </c>
      <c r="D54" s="161"/>
      <c r="E54" s="161"/>
      <c r="F54" s="59"/>
      <c r="G54" s="165" t="s">
        <v>58</v>
      </c>
      <c r="H54" s="165"/>
      <c r="I54" s="165"/>
    </row>
    <row r="55" spans="1:9" ht="20.149999999999999" customHeight="1">
      <c r="A55" s="3"/>
      <c r="B55" s="4"/>
      <c r="C55" s="55">
        <v>2024</v>
      </c>
      <c r="D55" s="55"/>
      <c r="E55" s="59">
        <v>2023</v>
      </c>
      <c r="F55" s="59"/>
      <c r="G55" s="55">
        <v>2024</v>
      </c>
      <c r="H55" s="55"/>
      <c r="I55" s="59">
        <v>2023</v>
      </c>
    </row>
    <row r="56" spans="1:9" ht="20.149999999999999" customHeight="1">
      <c r="A56" s="14" t="s">
        <v>24</v>
      </c>
      <c r="B56" s="8"/>
      <c r="C56" s="76"/>
      <c r="D56" s="77"/>
      <c r="E56" s="76"/>
      <c r="F56" s="77"/>
      <c r="G56" s="76"/>
      <c r="H56" s="77"/>
      <c r="I56" s="76"/>
    </row>
    <row r="57" spans="1:9" ht="20.149999999999999" customHeight="1">
      <c r="A57" s="83" t="s">
        <v>191</v>
      </c>
      <c r="B57" s="8"/>
      <c r="C57" s="73">
        <v>-158</v>
      </c>
      <c r="D57" s="73"/>
      <c r="E57" s="73">
        <v>-15</v>
      </c>
      <c r="F57" s="73"/>
      <c r="G57" s="73">
        <v>442</v>
      </c>
      <c r="H57" s="73"/>
      <c r="I57" s="73">
        <v>-15</v>
      </c>
    </row>
    <row r="58" spans="1:9" ht="20.25" customHeight="1">
      <c r="A58" s="83" t="s">
        <v>181</v>
      </c>
      <c r="B58" s="8"/>
      <c r="C58" s="73">
        <v>599</v>
      </c>
      <c r="D58" s="73"/>
      <c r="E58" s="73">
        <v>693</v>
      </c>
      <c r="F58" s="73"/>
      <c r="G58" s="145">
        <v>0</v>
      </c>
      <c r="H58" s="73"/>
      <c r="I58" s="145">
        <v>0</v>
      </c>
    </row>
    <row r="59" spans="1:9" ht="20.25" customHeight="1">
      <c r="A59" s="83" t="s">
        <v>168</v>
      </c>
      <c r="B59" s="120" t="s">
        <v>171</v>
      </c>
      <c r="C59" s="145">
        <v>0</v>
      </c>
      <c r="D59" s="73"/>
      <c r="E59" s="145">
        <v>0</v>
      </c>
      <c r="F59" s="73"/>
      <c r="G59" s="145">
        <v>0</v>
      </c>
      <c r="H59" s="73"/>
      <c r="I59" s="92">
        <v>56699</v>
      </c>
    </row>
    <row r="60" spans="1:9" ht="20.25" customHeight="1">
      <c r="A60" s="83" t="s">
        <v>128</v>
      </c>
      <c r="B60" s="8"/>
      <c r="C60" s="92">
        <v>16</v>
      </c>
      <c r="D60" s="73"/>
      <c r="E60" s="73">
        <v>20</v>
      </c>
      <c r="F60" s="73"/>
      <c r="G60" s="92">
        <v>16</v>
      </c>
      <c r="H60" s="73"/>
      <c r="I60" s="92">
        <v>20</v>
      </c>
    </row>
    <row r="61" spans="1:9" ht="20.149999999999999" customHeight="1">
      <c r="A61" s="83" t="s">
        <v>105</v>
      </c>
      <c r="B61" s="8"/>
      <c r="C61" s="128"/>
      <c r="D61" s="73"/>
      <c r="F61" s="73"/>
      <c r="H61" s="73"/>
    </row>
    <row r="62" spans="1:9" ht="20.149999999999999" customHeight="1">
      <c r="A62" s="89" t="s">
        <v>88</v>
      </c>
      <c r="B62" s="8"/>
      <c r="C62" s="73">
        <v>-46129</v>
      </c>
      <c r="D62" s="73"/>
      <c r="E62" s="73">
        <v>-7639</v>
      </c>
      <c r="F62" s="73"/>
      <c r="G62" s="73">
        <v>-3217</v>
      </c>
      <c r="H62" s="73"/>
      <c r="I62" s="73">
        <v>-6566</v>
      </c>
    </row>
    <row r="63" spans="1:9" ht="20.149999999999999" customHeight="1">
      <c r="A63" s="83" t="s">
        <v>104</v>
      </c>
      <c r="B63" s="8"/>
      <c r="C63" s="92">
        <v>-6461</v>
      </c>
      <c r="D63" s="73"/>
      <c r="E63" s="92">
        <v>-6917</v>
      </c>
      <c r="F63" s="73"/>
      <c r="G63" s="73">
        <v>-6192</v>
      </c>
      <c r="H63" s="73"/>
      <c r="I63" s="92">
        <v>-6608</v>
      </c>
    </row>
    <row r="64" spans="1:9" ht="20.149999999999999" customHeight="1">
      <c r="A64" s="83" t="s">
        <v>25</v>
      </c>
      <c r="B64" s="8"/>
      <c r="C64" s="74">
        <v>174</v>
      </c>
      <c r="D64" s="73"/>
      <c r="E64" s="74">
        <v>72</v>
      </c>
      <c r="F64" s="73"/>
      <c r="G64" s="90">
        <v>165</v>
      </c>
      <c r="H64" s="73"/>
      <c r="I64" s="74">
        <v>69</v>
      </c>
    </row>
    <row r="65" spans="1:9" ht="20.149999999999999" customHeight="1">
      <c r="A65" s="17" t="s">
        <v>219</v>
      </c>
      <c r="B65" s="8"/>
      <c r="C65" s="74">
        <f>SUM(C57:C64)</f>
        <v>-51959</v>
      </c>
      <c r="D65" s="73"/>
      <c r="E65" s="74">
        <f>SUM(E57:E64)</f>
        <v>-13786</v>
      </c>
      <c r="F65" s="73"/>
      <c r="G65" s="74">
        <f>SUM(G57:G64)</f>
        <v>-8786</v>
      </c>
      <c r="H65" s="73"/>
      <c r="I65" s="74">
        <f>SUM(I57:I64)</f>
        <v>43599</v>
      </c>
    </row>
    <row r="66" spans="1:9" ht="20.149999999999999" customHeight="1">
      <c r="A66" s="18" t="s">
        <v>26</v>
      </c>
      <c r="B66" s="8"/>
      <c r="C66" s="73"/>
      <c r="D66" s="73"/>
      <c r="E66" s="73"/>
      <c r="F66" s="73"/>
      <c r="G66" s="73"/>
      <c r="H66" s="73"/>
      <c r="I66" s="73"/>
    </row>
    <row r="67" spans="1:9" ht="20.149999999999999" customHeight="1">
      <c r="A67" s="83" t="s">
        <v>182</v>
      </c>
      <c r="B67" s="8"/>
      <c r="C67" s="92">
        <v>3278</v>
      </c>
      <c r="D67" s="73"/>
      <c r="E67" s="145">
        <v>0</v>
      </c>
      <c r="F67" s="73"/>
      <c r="G67" s="73">
        <v>3278</v>
      </c>
      <c r="H67" s="73"/>
      <c r="I67" s="145">
        <v>0</v>
      </c>
    </row>
    <row r="68" spans="1:9" ht="20.149999999999999" customHeight="1">
      <c r="A68" s="83" t="s">
        <v>221</v>
      </c>
      <c r="B68" s="8"/>
      <c r="D68" s="73"/>
      <c r="F68" s="73"/>
      <c r="H68" s="73"/>
    </row>
    <row r="69" spans="1:9" ht="20.149999999999999" customHeight="1">
      <c r="A69" s="89" t="s">
        <v>173</v>
      </c>
      <c r="B69" s="8"/>
      <c r="C69" s="81">
        <v>15000</v>
      </c>
      <c r="D69" s="73"/>
      <c r="E69" s="73">
        <v>45000</v>
      </c>
      <c r="G69" s="81">
        <v>15000</v>
      </c>
      <c r="I69" s="73">
        <v>45000</v>
      </c>
    </row>
    <row r="70" spans="1:9" ht="20.149999999999999" customHeight="1">
      <c r="A70" s="83" t="s">
        <v>220</v>
      </c>
      <c r="B70" s="8"/>
    </row>
    <row r="71" spans="1:9" ht="20.25" customHeight="1">
      <c r="A71" s="89" t="s">
        <v>165</v>
      </c>
      <c r="B71" s="8"/>
      <c r="C71" s="145">
        <v>0</v>
      </c>
      <c r="D71" s="73"/>
      <c r="E71" s="145">
        <v>0</v>
      </c>
      <c r="F71" s="73"/>
      <c r="G71" s="92">
        <v>17000</v>
      </c>
      <c r="H71" s="73"/>
      <c r="I71" s="73">
        <v>6000</v>
      </c>
    </row>
    <row r="72" spans="1:9" ht="20.25" customHeight="1">
      <c r="A72" s="83" t="s">
        <v>199</v>
      </c>
      <c r="B72" s="8"/>
      <c r="C72" s="92"/>
      <c r="D72" s="73"/>
      <c r="E72" s="92"/>
      <c r="F72" s="73"/>
      <c r="G72" s="92"/>
      <c r="H72" s="73"/>
      <c r="I72" s="92"/>
    </row>
    <row r="73" spans="1:9" ht="20.25" customHeight="1">
      <c r="A73" s="89" t="s">
        <v>173</v>
      </c>
      <c r="B73" s="8"/>
      <c r="C73" s="92">
        <v>48000</v>
      </c>
      <c r="D73" s="73"/>
      <c r="E73" s="145">
        <v>0</v>
      </c>
      <c r="F73" s="73"/>
      <c r="G73" s="145">
        <v>0</v>
      </c>
      <c r="H73" s="73"/>
      <c r="I73" s="145">
        <v>0</v>
      </c>
    </row>
    <row r="74" spans="1:9" ht="20.25" customHeight="1">
      <c r="A74" s="83" t="s">
        <v>214</v>
      </c>
      <c r="B74" s="8"/>
      <c r="C74" s="92"/>
      <c r="D74" s="73"/>
      <c r="E74" s="92"/>
      <c r="F74" s="73"/>
      <c r="G74" s="92"/>
      <c r="H74" s="73"/>
      <c r="I74" s="145"/>
    </row>
    <row r="75" spans="1:9" ht="20.25" customHeight="1">
      <c r="A75" s="89" t="s">
        <v>173</v>
      </c>
      <c r="B75" s="8"/>
      <c r="C75" s="92">
        <v>-1949</v>
      </c>
      <c r="D75" s="73"/>
      <c r="E75" s="145">
        <v>0</v>
      </c>
      <c r="F75" s="73"/>
      <c r="G75" s="145">
        <v>0</v>
      </c>
      <c r="H75" s="73"/>
      <c r="I75" s="145">
        <v>0</v>
      </c>
    </row>
    <row r="76" spans="1:9" ht="20.25" customHeight="1">
      <c r="A76" s="83" t="s">
        <v>170</v>
      </c>
      <c r="B76" s="8"/>
      <c r="C76" s="145">
        <v>0</v>
      </c>
      <c r="D76" s="73"/>
      <c r="E76" s="156">
        <v>-18301</v>
      </c>
      <c r="F76" s="73"/>
      <c r="G76" s="145">
        <v>0</v>
      </c>
      <c r="H76" s="73"/>
      <c r="I76" s="145">
        <v>0</v>
      </c>
    </row>
    <row r="77" spans="1:9" ht="20.149999999999999" customHeight="1">
      <c r="A77" s="83" t="s">
        <v>106</v>
      </c>
      <c r="B77" s="8"/>
      <c r="C77" s="73">
        <v>-3652</v>
      </c>
      <c r="D77" s="73"/>
      <c r="E77" s="73">
        <v>-4331</v>
      </c>
      <c r="F77" s="73"/>
      <c r="G77" s="92">
        <v>-3530</v>
      </c>
      <c r="H77" s="73"/>
      <c r="I77" s="73">
        <v>-4206</v>
      </c>
    </row>
    <row r="78" spans="1:9" ht="20.149999999999999" customHeight="1">
      <c r="A78" s="83" t="s">
        <v>100</v>
      </c>
      <c r="B78" s="8"/>
      <c r="C78" s="73">
        <v>-3475</v>
      </c>
      <c r="D78" s="73"/>
      <c r="E78" s="73">
        <v>-2422</v>
      </c>
      <c r="F78" s="73"/>
      <c r="G78" s="73">
        <v>-2866</v>
      </c>
      <c r="H78" s="73"/>
      <c r="I78" s="73">
        <v>-2642</v>
      </c>
    </row>
    <row r="79" spans="1:9" ht="20.149999999999999" customHeight="1">
      <c r="A79" s="18" t="s">
        <v>222</v>
      </c>
      <c r="B79" s="8"/>
      <c r="C79" s="78">
        <f>SUM(C67:C78)</f>
        <v>57202</v>
      </c>
      <c r="D79" s="73"/>
      <c r="E79" s="78">
        <f>SUM(E67:E78)</f>
        <v>19946</v>
      </c>
      <c r="F79" s="73"/>
      <c r="G79" s="78">
        <f>SUM(G67:G78)</f>
        <v>28882</v>
      </c>
      <c r="H79" s="73"/>
      <c r="I79" s="78">
        <f>SUM(I67:I78)</f>
        <v>44152</v>
      </c>
    </row>
    <row r="80" spans="1:9" ht="20.149999999999999" customHeight="1">
      <c r="A80" s="17" t="s">
        <v>192</v>
      </c>
      <c r="B80" s="8"/>
      <c r="C80" s="73">
        <f>SUM(C79,C65,C46)</f>
        <v>-2555</v>
      </c>
      <c r="D80" s="73"/>
      <c r="E80" s="73">
        <f>SUM(E79,E65,E46)</f>
        <v>10701</v>
      </c>
      <c r="F80" s="73"/>
      <c r="G80" s="73">
        <f>SUM(G79,G65,G46)</f>
        <v>-2826</v>
      </c>
      <c r="H80" s="73"/>
      <c r="I80" s="73">
        <f>SUM(I79,I65,I46)</f>
        <v>10659</v>
      </c>
    </row>
    <row r="81" spans="1:9" ht="20.149999999999999" customHeight="1">
      <c r="A81" s="8" t="s">
        <v>73</v>
      </c>
      <c r="B81" s="8"/>
      <c r="C81" s="74">
        <v>14443</v>
      </c>
      <c r="D81" s="73"/>
      <c r="E81" s="74">
        <v>2797</v>
      </c>
      <c r="F81" s="73"/>
      <c r="G81" s="74">
        <v>14041</v>
      </c>
      <c r="H81" s="73"/>
      <c r="I81" s="74">
        <v>2480</v>
      </c>
    </row>
    <row r="82" spans="1:9" ht="20.149999999999999" customHeight="1" thickBot="1">
      <c r="A82" s="18" t="s">
        <v>211</v>
      </c>
      <c r="B82" s="120" t="s">
        <v>117</v>
      </c>
      <c r="C82" s="79">
        <f>SUM(C80:C81)</f>
        <v>11888</v>
      </c>
      <c r="D82" s="73"/>
      <c r="E82" s="79">
        <f>SUM(E80:E81)</f>
        <v>13498</v>
      </c>
      <c r="F82" s="73"/>
      <c r="G82" s="79">
        <f>SUM(G80:G81)</f>
        <v>11215</v>
      </c>
      <c r="H82" s="73"/>
      <c r="I82" s="79">
        <f>SUM(I80:I81)</f>
        <v>13139</v>
      </c>
    </row>
    <row r="83" spans="1:9" ht="20.149999999999999" customHeight="1" thickTop="1"/>
    <row r="84" spans="1:9" ht="20.149999999999999" customHeight="1">
      <c r="A84" s="1"/>
      <c r="B84" s="8"/>
      <c r="C84" s="7"/>
      <c r="D84" s="7"/>
      <c r="E84" s="7"/>
      <c r="F84" s="7"/>
      <c r="G84" s="7"/>
      <c r="H84" s="7"/>
      <c r="I84" s="7"/>
    </row>
    <row r="85" spans="1:9" ht="20.149999999999999" customHeight="1">
      <c r="A85" s="1"/>
      <c r="B85" s="8"/>
      <c r="C85" s="7"/>
      <c r="D85" s="7"/>
      <c r="E85" s="7"/>
      <c r="F85" s="7"/>
      <c r="G85" s="7"/>
      <c r="H85" s="7"/>
      <c r="I85" s="7"/>
    </row>
    <row r="86" spans="1:9" ht="20.149999999999999" customHeight="1">
      <c r="A86" s="1"/>
      <c r="B86" s="8"/>
      <c r="C86" s="7"/>
      <c r="D86" s="7"/>
      <c r="E86" s="7"/>
      <c r="F86" s="7"/>
      <c r="G86" s="7"/>
      <c r="H86" s="7"/>
      <c r="I86" s="7"/>
    </row>
    <row r="87" spans="1:9" ht="20.149999999999999" customHeight="1">
      <c r="A87" s="18"/>
      <c r="B87" s="8"/>
      <c r="C87" s="7"/>
      <c r="D87" s="7"/>
      <c r="E87" s="7"/>
      <c r="F87" s="7"/>
      <c r="G87" s="7"/>
      <c r="H87" s="7"/>
      <c r="I87" s="7"/>
    </row>
    <row r="88" spans="1:9" ht="20.149999999999999" customHeight="1">
      <c r="A88" s="17"/>
      <c r="B88" s="8"/>
      <c r="C88" s="7"/>
      <c r="D88" s="7"/>
      <c r="E88" s="7"/>
      <c r="F88" s="7"/>
      <c r="G88" s="7"/>
      <c r="H88" s="7"/>
      <c r="I88" s="7"/>
    </row>
    <row r="89" spans="1:9" ht="20.149999999999999" customHeight="1">
      <c r="A89" s="8"/>
      <c r="B89" s="8"/>
      <c r="C89" s="16"/>
      <c r="D89" s="7"/>
      <c r="E89" s="7"/>
      <c r="F89" s="7"/>
      <c r="G89" s="16"/>
      <c r="H89" s="7"/>
      <c r="I89" s="7"/>
    </row>
    <row r="91" spans="1:9" ht="20.149999999999999" customHeight="1">
      <c r="A91" s="2" t="s">
        <v>60</v>
      </c>
      <c r="B91" s="8"/>
      <c r="C91" s="7"/>
      <c r="D91" s="7"/>
      <c r="E91" s="7"/>
      <c r="F91" s="7"/>
      <c r="G91" s="7"/>
      <c r="H91" s="7"/>
      <c r="I91" s="7"/>
    </row>
  </sheetData>
  <mergeCells count="18">
    <mergeCell ref="A51:I51"/>
    <mergeCell ref="C53:E53"/>
    <mergeCell ref="G53:I53"/>
    <mergeCell ref="C54:E54"/>
    <mergeCell ref="G54:I54"/>
    <mergeCell ref="A1:I1"/>
    <mergeCell ref="A2:I2"/>
    <mergeCell ref="A3:I3"/>
    <mergeCell ref="A4:I4"/>
    <mergeCell ref="A5:I5"/>
    <mergeCell ref="A50:I50"/>
    <mergeCell ref="C7:E7"/>
    <mergeCell ref="G7:I7"/>
    <mergeCell ref="C8:E8"/>
    <mergeCell ref="G8:I8"/>
    <mergeCell ref="A49:I49"/>
    <mergeCell ref="A48:I48"/>
    <mergeCell ref="A47:I47"/>
  </mergeCells>
  <printOptions horizontalCentered="1"/>
  <pageMargins left="0.8" right="0.2" top="1" bottom="0.5" header="0.6" footer="0.3"/>
  <pageSetup paperSize="9" scale="80" orientation="portrait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</vt:lpstr>
      <vt:lpstr>PL3</vt:lpstr>
      <vt:lpstr>PL6</vt:lpstr>
      <vt:lpstr>Consolidate</vt:lpstr>
      <vt:lpstr>The Company</vt:lpstr>
      <vt:lpstr>CF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jchimphalayalai@deloitte.com</cp:lastModifiedBy>
  <cp:lastPrinted>2024-08-09T05:07:12Z</cp:lastPrinted>
  <dcterms:created xsi:type="dcterms:W3CDTF">2015-07-29T04:18:24Z</dcterms:created>
  <dcterms:modified xsi:type="dcterms:W3CDTF">2024-08-09T05:29:34Z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2021-06-09T03:49:32Z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e6bfb4db-e6d4-4fe5-8ce3-de256d216e87</vt:lpwstr>
  </property>
  <property fmtid="{D5CDD505-2E9C-101B-9397-08002B2CF9AE}" pid="8" name="MSIP_Label_ea60d57e-af5b-4752-ac57-3e4f28ca11dc_ContentBits">
    <vt:lpwstr>0</vt:lpwstr>
  </property>
</Properties>
</file>